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ая папка\отчеты 2022\экон отдел\"/>
    </mc:Choice>
  </mc:AlternateContent>
  <bookViews>
    <workbookView xWindow="0" yWindow="0" windowWidth="28800" windowHeight="13425" firstSheet="1" activeTab="1"/>
  </bookViews>
  <sheets>
    <sheet name="2017 г." sheetId="1" state="hidden" r:id="rId1"/>
    <sheet name="Отчет - итог" sheetId="6" r:id="rId2"/>
  </sheets>
  <definedNames>
    <definedName name="_xlnm.Print_Titles" localSheetId="1">'Отчет - итог'!$B:$B,'Отчет - итог'!$7:$9</definedName>
    <definedName name="_xlnm.Print_Area" localSheetId="1">'Отчет - итог'!$A$1:$K$42</definedName>
  </definedNames>
  <calcPr calcId="152511" calcOnSave="0"/>
</workbook>
</file>

<file path=xl/calcChain.xml><?xml version="1.0" encoding="utf-8"?>
<calcChain xmlns="http://schemas.openxmlformats.org/spreadsheetml/2006/main">
  <c r="J29" i="6" l="1"/>
  <c r="J30" i="6"/>
  <c r="J26" i="6" l="1"/>
  <c r="D30" i="6"/>
  <c r="D29" i="6"/>
  <c r="D39" i="6"/>
  <c r="G39" i="6" s="1"/>
  <c r="G40" i="6" s="1"/>
  <c r="D26" i="6"/>
  <c r="G26" i="6" s="1"/>
  <c r="D25" i="6"/>
  <c r="D23" i="6"/>
  <c r="G29" i="6" l="1"/>
  <c r="J39" i="6"/>
  <c r="G30" i="6"/>
  <c r="K26" i="6"/>
  <c r="H35" i="6" l="1"/>
  <c r="H36" i="6" s="1"/>
  <c r="E35" i="6"/>
  <c r="K30" i="6" l="1"/>
  <c r="K29" i="6"/>
  <c r="D28" i="6" l="1"/>
  <c r="D27" i="6"/>
  <c r="D24" i="6"/>
  <c r="C21" i="6"/>
  <c r="C22" i="6" s="1"/>
  <c r="D22" i="6" s="1"/>
  <c r="D20" i="6"/>
  <c r="C18" i="6"/>
  <c r="D18" i="6" s="1"/>
  <c r="D17" i="6"/>
  <c r="C15" i="6"/>
  <c r="D15" i="6" s="1"/>
  <c r="D14" i="6"/>
  <c r="H40" i="6"/>
  <c r="C13" i="6"/>
  <c r="D12" i="6"/>
  <c r="D11" i="6"/>
  <c r="D21" i="6" l="1"/>
  <c r="J22" i="6"/>
  <c r="G22" i="6"/>
  <c r="J17" i="6"/>
  <c r="G17" i="6"/>
  <c r="J11" i="6"/>
  <c r="G11" i="6"/>
  <c r="J14" i="6"/>
  <c r="G14" i="6"/>
  <c r="G20" i="6"/>
  <c r="J20" i="6"/>
  <c r="J12" i="6"/>
  <c r="G12" i="6"/>
  <c r="G15" i="6"/>
  <c r="J15" i="6"/>
  <c r="J21" i="6"/>
  <c r="G21" i="6"/>
  <c r="J18" i="6"/>
  <c r="G18" i="6"/>
  <c r="C19" i="6"/>
  <c r="D19" i="6" s="1"/>
  <c r="D13" i="6"/>
  <c r="C16" i="6"/>
  <c r="D16" i="6" s="1"/>
  <c r="K12" i="6" l="1"/>
  <c r="G19" i="6"/>
  <c r="J19" i="6"/>
  <c r="J16" i="6"/>
  <c r="G16" i="6"/>
  <c r="J13" i="6"/>
  <c r="G13" i="6"/>
  <c r="K11" i="6"/>
  <c r="K13" i="6" l="1"/>
  <c r="G35" i="6"/>
  <c r="J35" i="6"/>
  <c r="J36" i="6" l="1"/>
  <c r="J40" i="6"/>
  <c r="K40" i="6" s="1"/>
  <c r="E36" i="6"/>
  <c r="E40" i="6" s="1"/>
  <c r="K17" i="6" l="1"/>
  <c r="K20" i="6" l="1"/>
  <c r="K19" i="6"/>
  <c r="K18" i="6"/>
  <c r="K15" i="6"/>
  <c r="K14" i="6"/>
  <c r="G36" i="6" l="1"/>
  <c r="K16" i="6"/>
  <c r="K36" i="6" l="1"/>
  <c r="K35" i="6"/>
  <c r="DK20" i="1" l="1"/>
  <c r="DK19" i="1"/>
  <c r="DK18" i="1"/>
  <c r="DK17" i="1"/>
  <c r="DK16" i="1"/>
  <c r="DK15" i="1"/>
  <c r="DK14" i="1"/>
  <c r="DK13" i="1"/>
  <c r="DK12" i="1"/>
  <c r="DK11" i="1"/>
  <c r="DK10" i="1"/>
  <c r="DK9" i="1"/>
  <c r="DK8" i="1"/>
  <c r="DK7" i="1"/>
  <c r="DL21" i="1" l="1"/>
  <c r="DJ7" i="1"/>
  <c r="DP7" i="1" s="1"/>
  <c r="DG7" i="1"/>
  <c r="CM7" i="1"/>
  <c r="CH7" i="1"/>
  <c r="CC7" i="1"/>
  <c r="BX7" i="1"/>
  <c r="BS7" i="1"/>
  <c r="BN7" i="1"/>
  <c r="BD7" i="1"/>
  <c r="AY7" i="1"/>
  <c r="AT7" i="1"/>
  <c r="AO7" i="1"/>
  <c r="AJ7" i="1"/>
  <c r="AE7" i="1"/>
  <c r="Z7" i="1"/>
  <c r="AB7" i="1" s="1"/>
  <c r="U7" i="1"/>
  <c r="P7" i="1"/>
  <c r="K7" i="1"/>
  <c r="CW7" i="1"/>
  <c r="DB7" i="1"/>
  <c r="AO10" i="1"/>
  <c r="AQ10" i="1" s="1"/>
  <c r="DJ20" i="1"/>
  <c r="DJ19" i="1"/>
  <c r="DJ18" i="1"/>
  <c r="DJ17" i="1"/>
  <c r="DJ16" i="1"/>
  <c r="DJ15" i="1"/>
  <c r="DJ14" i="1"/>
  <c r="DJ13" i="1"/>
  <c r="DJ12" i="1"/>
  <c r="DJ11" i="1"/>
  <c r="DJ10" i="1"/>
  <c r="DJ9" i="1"/>
  <c r="DJ8" i="1"/>
  <c r="P20" i="1"/>
  <c r="R20" i="1" s="1"/>
  <c r="P19" i="1"/>
  <c r="R19" i="1" s="1"/>
  <c r="P18" i="1"/>
  <c r="R18" i="1" s="1"/>
  <c r="P17" i="1"/>
  <c r="R17" i="1" s="1"/>
  <c r="P16" i="1"/>
  <c r="R16" i="1" s="1"/>
  <c r="P15" i="1"/>
  <c r="R15" i="1" s="1"/>
  <c r="P14" i="1"/>
  <c r="R14" i="1" s="1"/>
  <c r="P13" i="1"/>
  <c r="R13" i="1" s="1"/>
  <c r="P12" i="1"/>
  <c r="R12" i="1" s="1"/>
  <c r="P11" i="1"/>
  <c r="R11" i="1" s="1"/>
  <c r="P10" i="1"/>
  <c r="R10" i="1" s="1"/>
  <c r="P9" i="1"/>
  <c r="R9" i="1" s="1"/>
  <c r="P8" i="1"/>
  <c r="R8" i="1" s="1"/>
  <c r="R7" i="1"/>
  <c r="Z20" i="1"/>
  <c r="AB20" i="1" s="1"/>
  <c r="Z19" i="1"/>
  <c r="AB19" i="1" s="1"/>
  <c r="Z18" i="1"/>
  <c r="AB18" i="1" s="1"/>
  <c r="Z17" i="1"/>
  <c r="AB17" i="1" s="1"/>
  <c r="Z16" i="1"/>
  <c r="AB16" i="1" s="1"/>
  <c r="Z15" i="1"/>
  <c r="AB15" i="1" s="1"/>
  <c r="Z14" i="1"/>
  <c r="AB14" i="1" s="1"/>
  <c r="Z13" i="1"/>
  <c r="AB13" i="1" s="1"/>
  <c r="Z12" i="1"/>
  <c r="AB12" i="1" s="1"/>
  <c r="Z11" i="1"/>
  <c r="AB11" i="1" s="1"/>
  <c r="Z10" i="1"/>
  <c r="AB10" i="1" s="1"/>
  <c r="Z9" i="1"/>
  <c r="AB9" i="1" s="1"/>
  <c r="Z8" i="1"/>
  <c r="AB8" i="1" s="1"/>
  <c r="AT20" i="1" l="1"/>
  <c r="AV20" i="1" s="1"/>
  <c r="AT19" i="1"/>
  <c r="AT18" i="1"/>
  <c r="AV18" i="1" s="1"/>
  <c r="AT17" i="1"/>
  <c r="AV17" i="1" s="1"/>
  <c r="AT16" i="1"/>
  <c r="AV16" i="1" s="1"/>
  <c r="AT15" i="1"/>
  <c r="AV15" i="1" s="1"/>
  <c r="AT14" i="1"/>
  <c r="AV14" i="1" s="1"/>
  <c r="AT13" i="1"/>
  <c r="AV13" i="1" s="1"/>
  <c r="AT12" i="1"/>
  <c r="AT11" i="1"/>
  <c r="AT10" i="1"/>
  <c r="AV10" i="1" s="1"/>
  <c r="AT9" i="1"/>
  <c r="AV9" i="1" s="1"/>
  <c r="AT8" i="1"/>
  <c r="AV8" i="1" s="1"/>
  <c r="AV19" i="1"/>
  <c r="AV12" i="1"/>
  <c r="AV11" i="1"/>
  <c r="AV7" i="1"/>
  <c r="CM20" i="1"/>
  <c r="CO20" i="1" s="1"/>
  <c r="CM19" i="1"/>
  <c r="CO19" i="1" s="1"/>
  <c r="CM18" i="1"/>
  <c r="CO18" i="1" s="1"/>
  <c r="CM17" i="1"/>
  <c r="CO17" i="1" s="1"/>
  <c r="CM16" i="1"/>
  <c r="CO16" i="1" s="1"/>
  <c r="CM15" i="1"/>
  <c r="CO15" i="1" s="1"/>
  <c r="CM14" i="1"/>
  <c r="CO14" i="1" s="1"/>
  <c r="CM13" i="1"/>
  <c r="CO13" i="1" s="1"/>
  <c r="CM12" i="1"/>
  <c r="CO12" i="1" s="1"/>
  <c r="CM11" i="1"/>
  <c r="CO11" i="1" s="1"/>
  <c r="CM10" i="1"/>
  <c r="CO10" i="1" s="1"/>
  <c r="CM9" i="1"/>
  <c r="CO9" i="1" s="1"/>
  <c r="CM8" i="1"/>
  <c r="CO8" i="1" s="1"/>
  <c r="CO7" i="1"/>
  <c r="CR20" i="1"/>
  <c r="CT20" i="1" s="1"/>
  <c r="CR19" i="1"/>
  <c r="CT19" i="1" s="1"/>
  <c r="CR18" i="1"/>
  <c r="CT18" i="1" s="1"/>
  <c r="CR17" i="1"/>
  <c r="CT17" i="1" s="1"/>
  <c r="CR16" i="1"/>
  <c r="CT16" i="1" s="1"/>
  <c r="CR15" i="1"/>
  <c r="CT15" i="1" s="1"/>
  <c r="CR14" i="1"/>
  <c r="CR13" i="1"/>
  <c r="CT13" i="1" s="1"/>
  <c r="CR12" i="1"/>
  <c r="CT12" i="1" s="1"/>
  <c r="CR11" i="1"/>
  <c r="CT11" i="1" s="1"/>
  <c r="CR10" i="1"/>
  <c r="CT10" i="1" s="1"/>
  <c r="CR9" i="1"/>
  <c r="CT9" i="1" s="1"/>
  <c r="CR8" i="1"/>
  <c r="CT8" i="1" s="1"/>
  <c r="CR7" i="1"/>
  <c r="CT7" i="1" s="1"/>
  <c r="CT14" i="1"/>
  <c r="BX20" i="1"/>
  <c r="BZ20" i="1" s="1"/>
  <c r="BX19" i="1"/>
  <c r="BZ19" i="1" s="1"/>
  <c r="BX18" i="1"/>
  <c r="BZ18" i="1" s="1"/>
  <c r="BX17" i="1"/>
  <c r="BZ17" i="1" s="1"/>
  <c r="BX16" i="1"/>
  <c r="BZ16" i="1" s="1"/>
  <c r="BX15" i="1"/>
  <c r="BZ15" i="1" s="1"/>
  <c r="BX14" i="1"/>
  <c r="BZ14" i="1" s="1"/>
  <c r="BX13" i="1"/>
  <c r="BZ13" i="1" s="1"/>
  <c r="BX12" i="1"/>
  <c r="BZ12" i="1" s="1"/>
  <c r="BX11" i="1"/>
  <c r="BZ11" i="1" s="1"/>
  <c r="BX10" i="1"/>
  <c r="BZ10" i="1" s="1"/>
  <c r="BX9" i="1"/>
  <c r="BZ9" i="1" s="1"/>
  <c r="BX8" i="1"/>
  <c r="BZ8" i="1" s="1"/>
  <c r="BZ7" i="1"/>
  <c r="BN20" i="1"/>
  <c r="BP20" i="1" s="1"/>
  <c r="BN19" i="1"/>
  <c r="BN18" i="1"/>
  <c r="BN17" i="1"/>
  <c r="BP17" i="1" s="1"/>
  <c r="BN16" i="1"/>
  <c r="BP16" i="1" s="1"/>
  <c r="BN15" i="1"/>
  <c r="BP15" i="1" s="1"/>
  <c r="BN14" i="1"/>
  <c r="BP14" i="1" s="1"/>
  <c r="BN13" i="1"/>
  <c r="BP13" i="1" s="1"/>
  <c r="BN12" i="1"/>
  <c r="BP12" i="1" s="1"/>
  <c r="BN11" i="1"/>
  <c r="BP11" i="1" s="1"/>
  <c r="BN10" i="1"/>
  <c r="BP10" i="1" s="1"/>
  <c r="BN9" i="1"/>
  <c r="BP9" i="1" s="1"/>
  <c r="BN8" i="1"/>
  <c r="BP8" i="1" s="1"/>
  <c r="BP19" i="1"/>
  <c r="BP18" i="1"/>
  <c r="BP7" i="1"/>
  <c r="CW20" i="1"/>
  <c r="CY20" i="1" s="1"/>
  <c r="CW19" i="1"/>
  <c r="CY19" i="1" s="1"/>
  <c r="CW18" i="1"/>
  <c r="CY18" i="1" s="1"/>
  <c r="CW17" i="1"/>
  <c r="CY17" i="1" s="1"/>
  <c r="CW16" i="1"/>
  <c r="CY16" i="1" s="1"/>
  <c r="CW15" i="1"/>
  <c r="CY15" i="1" s="1"/>
  <c r="CW14" i="1"/>
  <c r="CY14" i="1" s="1"/>
  <c r="CW13" i="1"/>
  <c r="CY13" i="1" s="1"/>
  <c r="CW12" i="1"/>
  <c r="CY12" i="1" s="1"/>
  <c r="CW11" i="1"/>
  <c r="CY11" i="1" s="1"/>
  <c r="CW10" i="1"/>
  <c r="CY10" i="1" s="1"/>
  <c r="CW9" i="1"/>
  <c r="CY9" i="1" s="1"/>
  <c r="CW8" i="1"/>
  <c r="CY8" i="1" s="1"/>
  <c r="CY7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O21" i="1"/>
  <c r="AN21" i="1"/>
  <c r="DB20" i="1"/>
  <c r="DD20" i="1" s="1"/>
  <c r="DB19" i="1"/>
  <c r="DD19" i="1" s="1"/>
  <c r="DB18" i="1"/>
  <c r="DD18" i="1" s="1"/>
  <c r="DB17" i="1"/>
  <c r="DD17" i="1" s="1"/>
  <c r="DB16" i="1"/>
  <c r="DD16" i="1" s="1"/>
  <c r="DB15" i="1"/>
  <c r="DD15" i="1" s="1"/>
  <c r="DB14" i="1"/>
  <c r="DD14" i="1" s="1"/>
  <c r="DB13" i="1"/>
  <c r="DD13" i="1" s="1"/>
  <c r="DB12" i="1"/>
  <c r="DD12" i="1" s="1"/>
  <c r="DB11" i="1"/>
  <c r="DD11" i="1" s="1"/>
  <c r="DB10" i="1"/>
  <c r="DD10" i="1" s="1"/>
  <c r="DB9" i="1"/>
  <c r="DD9" i="1" s="1"/>
  <c r="DB8" i="1"/>
  <c r="DD8" i="1" s="1"/>
  <c r="DD7" i="1"/>
  <c r="CH20" i="1" l="1"/>
  <c r="CJ20" i="1" s="1"/>
  <c r="CH19" i="1"/>
  <c r="CH18" i="1"/>
  <c r="CJ18" i="1" s="1"/>
  <c r="CH17" i="1"/>
  <c r="CJ17" i="1" s="1"/>
  <c r="CH16" i="1"/>
  <c r="CJ16" i="1" s="1"/>
  <c r="CH15" i="1"/>
  <c r="CJ15" i="1" s="1"/>
  <c r="CH14" i="1"/>
  <c r="CJ14" i="1" s="1"/>
  <c r="CH13" i="1"/>
  <c r="CJ13" i="1" s="1"/>
  <c r="CH12" i="1"/>
  <c r="CJ12" i="1" s="1"/>
  <c r="CH11" i="1"/>
  <c r="CJ11" i="1" s="1"/>
  <c r="CH10" i="1"/>
  <c r="CJ10" i="1" s="1"/>
  <c r="CH9" i="1"/>
  <c r="CJ9" i="1" s="1"/>
  <c r="CH8" i="1"/>
  <c r="CJ8" i="1" s="1"/>
  <c r="CJ7" i="1"/>
  <c r="CJ19" i="1"/>
  <c r="AY20" i="1"/>
  <c r="BA20" i="1" s="1"/>
  <c r="AY19" i="1"/>
  <c r="BA19" i="1" s="1"/>
  <c r="AY18" i="1"/>
  <c r="BA18" i="1" s="1"/>
  <c r="AY17" i="1"/>
  <c r="BA17" i="1" s="1"/>
  <c r="AY16" i="1"/>
  <c r="BA16" i="1" s="1"/>
  <c r="AY15" i="1"/>
  <c r="BA15" i="1" s="1"/>
  <c r="AY14" i="1"/>
  <c r="AY13" i="1"/>
  <c r="BA13" i="1" s="1"/>
  <c r="AY12" i="1"/>
  <c r="BA12" i="1" s="1"/>
  <c r="AY11" i="1"/>
  <c r="BA11" i="1" s="1"/>
  <c r="AY10" i="1"/>
  <c r="BA10" i="1" s="1"/>
  <c r="AY9" i="1"/>
  <c r="BA9" i="1" s="1"/>
  <c r="AY8" i="1"/>
  <c r="BA8" i="1" s="1"/>
  <c r="BA7" i="1"/>
  <c r="BA14" i="1"/>
  <c r="F20" i="1" l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BI20" i="1"/>
  <c r="BK20" i="1" s="1"/>
  <c r="BI19" i="1"/>
  <c r="BK19" i="1" s="1"/>
  <c r="BI18" i="1"/>
  <c r="BK18" i="1" s="1"/>
  <c r="BI17" i="1"/>
  <c r="BI16" i="1"/>
  <c r="BK16" i="1" s="1"/>
  <c r="BI15" i="1"/>
  <c r="BK15" i="1" s="1"/>
  <c r="BI14" i="1"/>
  <c r="BK14" i="1" s="1"/>
  <c r="BI13" i="1"/>
  <c r="BI12" i="1"/>
  <c r="BK12" i="1" s="1"/>
  <c r="BI11" i="1"/>
  <c r="BK11" i="1" s="1"/>
  <c r="BI10" i="1"/>
  <c r="BK10" i="1" s="1"/>
  <c r="BI9" i="1"/>
  <c r="BI7" i="1"/>
  <c r="BK7" i="1" s="1"/>
  <c r="BI8" i="1"/>
  <c r="BK8" i="1" s="1"/>
  <c r="BK17" i="1"/>
  <c r="BK13" i="1"/>
  <c r="BK9" i="1"/>
  <c r="DN22" i="1"/>
  <c r="DF21" i="1"/>
  <c r="DE21" i="1"/>
  <c r="DA21" i="1"/>
  <c r="CZ21" i="1"/>
  <c r="CV21" i="1"/>
  <c r="CU21" i="1"/>
  <c r="CQ21" i="1"/>
  <c r="CP21" i="1"/>
  <c r="CL21" i="1"/>
  <c r="CK21" i="1"/>
  <c r="CG21" i="1"/>
  <c r="CF21" i="1"/>
  <c r="CB21" i="1"/>
  <c r="CA21" i="1"/>
  <c r="BW21" i="1"/>
  <c r="BV21" i="1"/>
  <c r="BR21" i="1"/>
  <c r="BQ21" i="1"/>
  <c r="BM21" i="1"/>
  <c r="BL21" i="1"/>
  <c r="BH21" i="1"/>
  <c r="BG21" i="1"/>
  <c r="BC21" i="1"/>
  <c r="BB21" i="1"/>
  <c r="AX21" i="1"/>
  <c r="AW21" i="1"/>
  <c r="AS21" i="1"/>
  <c r="AR21" i="1"/>
  <c r="AM21" i="1"/>
  <c r="AI21" i="1"/>
  <c r="AH21" i="1"/>
  <c r="AD21" i="1"/>
  <c r="AC21" i="1"/>
  <c r="Y21" i="1"/>
  <c r="X21" i="1"/>
  <c r="T21" i="1"/>
  <c r="S21" i="1"/>
  <c r="O21" i="1"/>
  <c r="N21" i="1"/>
  <c r="J21" i="1"/>
  <c r="I21" i="1"/>
  <c r="E21" i="1"/>
  <c r="D21" i="1"/>
  <c r="DK21" i="1" l="1"/>
  <c r="BI21" i="1"/>
  <c r="BK21" i="1" s="1"/>
  <c r="BK23" i="1" s="1"/>
  <c r="H16" i="1"/>
  <c r="DM16" i="1"/>
  <c r="DO16" i="1" s="1"/>
  <c r="H9" i="1"/>
  <c r="DM9" i="1"/>
  <c r="DO9" i="1" s="1"/>
  <c r="H13" i="1"/>
  <c r="DM13" i="1"/>
  <c r="DO13" i="1" s="1"/>
  <c r="H17" i="1"/>
  <c r="DM17" i="1"/>
  <c r="DO17" i="1" s="1"/>
  <c r="H8" i="1"/>
  <c r="DM8" i="1"/>
  <c r="DO8" i="1" s="1"/>
  <c r="H12" i="1"/>
  <c r="DM12" i="1"/>
  <c r="DO12" i="1" s="1"/>
  <c r="H20" i="1"/>
  <c r="DM20" i="1"/>
  <c r="DO20" i="1" s="1"/>
  <c r="H10" i="1"/>
  <c r="DM10" i="1"/>
  <c r="DO10" i="1" s="1"/>
  <c r="H14" i="1"/>
  <c r="DM14" i="1"/>
  <c r="DO14" i="1" s="1"/>
  <c r="H18" i="1"/>
  <c r="DM18" i="1"/>
  <c r="DO18" i="1" s="1"/>
  <c r="DJ21" i="1"/>
  <c r="DL23" i="1" s="1"/>
  <c r="H7" i="1"/>
  <c r="DM7" i="1"/>
  <c r="DO7" i="1" s="1"/>
  <c r="H11" i="1"/>
  <c r="DM11" i="1"/>
  <c r="DO11" i="1" s="1"/>
  <c r="H15" i="1"/>
  <c r="DM15" i="1"/>
  <c r="DO15" i="1" s="1"/>
  <c r="H19" i="1"/>
  <c r="DM19" i="1"/>
  <c r="DO19" i="1" s="1"/>
  <c r="K21" i="1"/>
  <c r="M21" i="1" s="1"/>
  <c r="M23" i="1" s="1"/>
  <c r="BN21" i="1"/>
  <c r="BP21" i="1" s="1"/>
  <c r="BP23" i="1" s="1"/>
  <c r="BS21" i="1"/>
  <c r="BU21" i="1" s="1"/>
  <c r="BU23" i="1" s="1"/>
  <c r="P21" i="1"/>
  <c r="R21" i="1" s="1"/>
  <c r="R23" i="1" s="1"/>
  <c r="F21" i="1"/>
  <c r="DO21" i="1" l="1"/>
  <c r="AG10" i="1"/>
  <c r="DN10" i="1" s="1"/>
  <c r="AG12" i="1"/>
  <c r="DN12" i="1" s="1"/>
  <c r="AG17" i="1"/>
  <c r="DN17" i="1" s="1"/>
  <c r="AG15" i="1"/>
  <c r="DN15" i="1" s="1"/>
  <c r="AG14" i="1"/>
  <c r="DN14" i="1" s="1"/>
  <c r="AG20" i="1"/>
  <c r="DN20" i="1" s="1"/>
  <c r="AG8" i="1"/>
  <c r="DN8" i="1" s="1"/>
  <c r="AG13" i="1"/>
  <c r="DN13" i="1" s="1"/>
  <c r="AG16" i="1"/>
  <c r="DN16" i="1" s="1"/>
  <c r="AG19" i="1"/>
  <c r="DN19" i="1" s="1"/>
  <c r="AG11" i="1"/>
  <c r="DN11" i="1" s="1"/>
  <c r="AG18" i="1"/>
  <c r="DN18" i="1" s="1"/>
  <c r="AG9" i="1"/>
  <c r="DN9" i="1" s="1"/>
  <c r="H21" i="1"/>
  <c r="U21" i="1"/>
  <c r="W21" i="1" s="1"/>
  <c r="W23" i="1" s="1"/>
  <c r="BX21" i="1"/>
  <c r="BZ21" i="1" s="1"/>
  <c r="BZ23" i="1" s="1"/>
  <c r="H23" i="1" l="1"/>
  <c r="Z21" i="1"/>
  <c r="AB21" i="1" s="1"/>
  <c r="AB23" i="1" s="1"/>
  <c r="CC21" i="1"/>
  <c r="CE21" i="1" s="1"/>
  <c r="CE23" i="1" s="1"/>
  <c r="AE21" i="1" l="1"/>
  <c r="AG21" i="1" s="1"/>
  <c r="AG7" i="1"/>
  <c r="DN7" i="1" s="1"/>
  <c r="CH21" i="1"/>
  <c r="CJ21" i="1" s="1"/>
  <c r="CJ23" i="1" s="1"/>
  <c r="AG23" i="1" l="1"/>
  <c r="AJ21" i="1"/>
  <c r="AL21" i="1" s="1"/>
  <c r="AL23" i="1" s="1"/>
  <c r="CM21" i="1"/>
  <c r="CO21" i="1" s="1"/>
  <c r="CO23" i="1" s="1"/>
  <c r="AQ21" i="1" l="1"/>
  <c r="CR21" i="1"/>
  <c r="CT21" i="1" s="1"/>
  <c r="CT23" i="1" s="1"/>
  <c r="AQ23" i="1" l="1"/>
  <c r="AT21" i="1"/>
  <c r="CW21" i="1"/>
  <c r="CY21" i="1" s="1"/>
  <c r="CY23" i="1" s="1"/>
  <c r="AV21" i="1" l="1"/>
  <c r="AY21" i="1"/>
  <c r="BA21" i="1" s="1"/>
  <c r="BA23" i="1" s="1"/>
  <c r="DB21" i="1"/>
  <c r="DD21" i="1" s="1"/>
  <c r="DD23" i="1" s="1"/>
  <c r="AV23" i="1" l="1"/>
  <c r="BD21" i="1"/>
  <c r="BF21" i="1" s="1"/>
  <c r="BF23" i="1" s="1"/>
  <c r="DG21" i="1"/>
  <c r="DI21" i="1" s="1"/>
  <c r="DI23" i="1" s="1"/>
  <c r="DM21" i="1" l="1"/>
  <c r="DN21" i="1"/>
</calcChain>
</file>

<file path=xl/sharedStrings.xml><?xml version="1.0" encoding="utf-8"?>
<sst xmlns="http://schemas.openxmlformats.org/spreadsheetml/2006/main" count="204" uniqueCount="92">
  <si>
    <t>Расчет муниципального задания комплексными центрами социального обслуживания</t>
  </si>
  <si>
    <t>населения на 2017 год</t>
  </si>
  <si>
    <t>№ п/п</t>
  </si>
  <si>
    <t xml:space="preserve">Наименование услуги </t>
  </si>
  <si>
    <t>Стоимость услуги, руб.</t>
  </si>
  <si>
    <t>всего обслуживаемых чел. в год</t>
  </si>
  <si>
    <t>Кол-во услуг в год на 1 получателя услуг</t>
  </si>
  <si>
    <t>Стоимость в год (руб.)</t>
  </si>
  <si>
    <t>Налоги в год (руб).</t>
  </si>
  <si>
    <t>Всего субвенция в год (руб.)</t>
  </si>
  <si>
    <t>Предоставление социального обслуживания в форме на дому (предоставление социального обслуживания на дому,включая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 социальных услуг, имеющих ограничения жизнедеятельности, в том числе детей-инвалидов, срочных социальных услуг)</t>
  </si>
  <si>
    <t>Предоставление социального обслуживания в форме на дому (предоставление социально-медицинских услуг)</t>
  </si>
  <si>
    <t>Предоставление социального обслуживания в форме на дому (предоставление социально-бытовых услуг)</t>
  </si>
  <si>
    <t>Предоставление социального обслуживания в форме на дому (предоставление социально-правовых услуг)</t>
  </si>
  <si>
    <t>Предоставление социального обслуживания в форме на дому (предоставление социально-психологических услуг)</t>
  </si>
  <si>
    <t>Предоставление социального обслуживания в форме на дому (предоставление срочных социальных  услуг (частичная утрата способности)</t>
  </si>
  <si>
    <t>Предоставление социального обслуживания в форме на дому (предоставление срочных социальных  услуг (полная утрата способности)</t>
  </si>
  <si>
    <t>Предоставление социального обслуживания в форме на дому (предоставление социально-педагогических услуг)</t>
  </si>
  <si>
    <t>Предоставление социального обслуживания в полустационарной  форме  (предоставление социального обслуживания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 социальных услуг, имеющих ограничения жизнедеятельности, в том числе детей-инвалидов, срочных социальных услуг)</t>
  </si>
  <si>
    <t>Предоставление социального обслуживания в полустационарной форме (предоставление срочных социальных  услуг)</t>
  </si>
  <si>
    <t>Предоставление социального обслуживания в полустационарной форме (предоставление социально-педагогических услуг)</t>
  </si>
  <si>
    <t>Предоставление социального обслуживания в полустационарной форме (предоставление социально-правовых услуг)</t>
  </si>
  <si>
    <t>Предоставление социального обслуживания в полустационарной форме (предоставление услуг в целях повышения коммуникативного потенциала получателей социальных услуг, имеющих ограничения жизнедеятельности (Социальная служба перевозок)</t>
  </si>
  <si>
    <t>ВСЕГО:</t>
  </si>
  <si>
    <t xml:space="preserve"> Багратионовский ГО</t>
  </si>
  <si>
    <t xml:space="preserve"> Балтийский МР</t>
  </si>
  <si>
    <t xml:space="preserve"> Гвардейский ГО</t>
  </si>
  <si>
    <t xml:space="preserve"> ГО "Город Калининград"</t>
  </si>
  <si>
    <t xml:space="preserve"> Гурьевский ГО</t>
  </si>
  <si>
    <t xml:space="preserve"> Гусевский ГО</t>
  </si>
  <si>
    <t xml:space="preserve"> Зеленоградский ГО</t>
  </si>
  <si>
    <t xml:space="preserve"> Краснознаменский ГО</t>
  </si>
  <si>
    <t xml:space="preserve"> Ладушкинский ГО</t>
  </si>
  <si>
    <t xml:space="preserve"> Мамоновский ГО</t>
  </si>
  <si>
    <t xml:space="preserve"> Неманский ГО</t>
  </si>
  <si>
    <t xml:space="preserve"> Нестеровский район</t>
  </si>
  <si>
    <t xml:space="preserve"> Озерский ГО</t>
  </si>
  <si>
    <t xml:space="preserve"> Пионерский ГО</t>
  </si>
  <si>
    <t xml:space="preserve"> Полесский ГО</t>
  </si>
  <si>
    <t xml:space="preserve"> Правдинский ГО</t>
  </si>
  <si>
    <t xml:space="preserve"> Светловский ГО</t>
  </si>
  <si>
    <t xml:space="preserve"> Славский ГО</t>
  </si>
  <si>
    <t xml:space="preserve"> Советский ГО</t>
  </si>
  <si>
    <t xml:space="preserve"> Черняховский ГО</t>
  </si>
  <si>
    <t>Янтарный ГО</t>
  </si>
  <si>
    <t xml:space="preserve"> ИТОГО</t>
  </si>
  <si>
    <t xml:space="preserve"> Светлогорский район</t>
  </si>
  <si>
    <t>Субвенция на 2017 год</t>
  </si>
  <si>
    <t>план</t>
  </si>
  <si>
    <t>факт</t>
  </si>
  <si>
    <t>Численность получающих социальные услуги на дому (указывается среднесписочная численность за квартал), чел.</t>
  </si>
  <si>
    <t xml:space="preserve">Численность получающих социальные услуги в полустационарной форме (указывается среднее значение за квартал), чел. </t>
  </si>
  <si>
    <t xml:space="preserve">Численность перевозимых людей (фактическое кол-во лиц, получивших услуги социального такси в среднем за квартал) </t>
  </si>
  <si>
    <t>СПРАВОЧНО*:</t>
  </si>
  <si>
    <t>%                     выполнения плановых показателей, гр.8/гр.5*100</t>
  </si>
  <si>
    <t xml:space="preserve">МОБИЛЬНЫЕ БРИГАДЫ </t>
  </si>
  <si>
    <t>Итого с МОБИЛЬНЫМИ БРИГАДАМИ</t>
  </si>
  <si>
    <t>согласно размеров нормативов затрат на предоставление государственных услуг социального обслуживания, утвержденных Приложением № 1 к постановлению Правительства Калининградской области от 12.04.2010 № 191 (в ред. постановления от 20.05.2020 № 295)</t>
  </si>
  <si>
    <t xml:space="preserve">остаток </t>
  </si>
  <si>
    <t xml:space="preserve">ВСЕГО за 1 квартал, полугодие, 9 месяцев, год  </t>
  </si>
  <si>
    <t>ВСЕГО за год (план - указываются плановые цифры за год в руб., факт - указывается сумма за отчетный период нарастающим итогом в руб.)</t>
  </si>
  <si>
    <t>Сумма налогов **</t>
  </si>
  <si>
    <t xml:space="preserve">Предоставление социального обслуживания  в форме социального обслуживания на дому (гражданам,полностью утратившим способность либо возможность осуществлять самообслуживание,самостоятельно передвигаться,обеспечивать основные жизненные потребности в силу заболевания, травмы, возраста или наличия инвлидности, из числа граждан пожилого возраста и инвалидов 1-й, 2-й групп, включая детей - инвалидов,из расчета 5 посещений в неделю)                           </t>
  </si>
  <si>
    <t>Численность справочно указывается в плане и факте и не суммируется с общим количеством получателей</t>
  </si>
  <si>
    <t>Норматив затрат на одного человека в год, (руб.)</t>
  </si>
  <si>
    <t xml:space="preserve">заполнение отчета осуществляется за квартал , полугодие, 9 месяцев, год , плановые цифры ставятся за год и изменяются только при внесении изменений в з-н о бюджете </t>
  </si>
  <si>
    <t>если средств на мобильные бригады не предусмотрено ставим ноль</t>
  </si>
  <si>
    <t>Норматив затрат на одного человека в месяц, (руб.)</t>
  </si>
  <si>
    <t>Кол-во месяцев предоставления обслуживания на дому /количество предоставляемых услуг всего в год</t>
  </si>
  <si>
    <t>Плановое количество получателей /услуг  всего (чел.)</t>
  </si>
  <si>
    <r>
      <t xml:space="preserve">Предоставление социального обслуживания  в форме социального обслуживания на дому (гражданам, проживающим в неблагоустроенном жилье,полностью утратившим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инвалидности, из числа граждан пожилого возраста и инвалидов 1-й,2-й групп, включая детей инвалидов, из расчета 5 посещений в неделю, </t>
    </r>
    <r>
      <rPr>
        <b/>
        <sz val="12"/>
        <rFont val="Times New Roman"/>
        <family val="1"/>
        <charset val="204"/>
      </rPr>
      <t xml:space="preserve">ежегодно в период с 01 мая по 01 октября - 10430,27 руб./ в период отопительного сезона  с 01 октября по                     01 мая  11 473,30 руб. </t>
    </r>
  </si>
  <si>
    <r>
      <t xml:space="preserve">Предоставление социального обслуживания  в форме социального обслуживания на дому (гражданам, частично утратившим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инвалидности, из числа граждан пожилого возраста и инвалидов 1-й,2-й групп, включая детей инвалидов, из расчета 2 посещения в неделю, которым определена 1-я - 2-я степень индивидуальной потребности в постороннем уходе , и объемом не более 16 социальных услуг в месяц)                                                           </t>
    </r>
    <r>
      <rPr>
        <b/>
        <sz val="12"/>
        <rFont val="Times New Roman"/>
        <family val="1"/>
        <charset val="204"/>
      </rPr>
      <t xml:space="preserve"> </t>
    </r>
  </si>
  <si>
    <r>
      <t xml:space="preserve">Предоставление социального обслуживания  в форме социального обслуживания на дому (гражданам, частично утратившим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инвалидности, из числа граждан пожилого возраста и инвалидов 1-й,2-й групп, включая детей-инвалидов, из расчета 2 посещения в неделю, которым определена 3-я-5-я степень индивидуальной потребности в постороннем уходе и объемом не более 24 социальных услуг в месяц)                                                    </t>
    </r>
    <r>
      <rPr>
        <b/>
        <sz val="12"/>
        <rFont val="Times New Roman"/>
        <family val="1"/>
        <charset val="204"/>
      </rPr>
      <t xml:space="preserve"> </t>
    </r>
  </si>
  <si>
    <r>
      <t xml:space="preserve">Предоставление социального обслуживания  в форме социального обслуживания на дому (гражданам, частично утратившим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инвалидности, из числа граждан пожилого возраста и инвалидов 1-й,2-й групп, включая детей - инвалидов, из расчета 3 посещения в неделю, которым определена 5-я-7-я степень индивидуальной потребности в постороннем уходе из числа одиноко проживающих граждан и объемом не более 32 социальных услуг в месяц)                                                               </t>
    </r>
    <r>
      <rPr>
        <b/>
        <sz val="12"/>
        <rFont val="Times New Roman"/>
        <family val="1"/>
        <charset val="204"/>
      </rPr>
      <t xml:space="preserve">  </t>
    </r>
  </si>
  <si>
    <t>Фактическое  количество получателей /услуг  всего (чел.) за отчетный период</t>
  </si>
  <si>
    <t xml:space="preserve">Кол-во месяцев предоставления обслуживания на дому /количество предоставляемых услуг всего за отчетный период </t>
  </si>
  <si>
    <r>
      <t>Предоставление социального обслуживания  в форме социального обслуживания на дому (гражданам, проживающим в неблагоустроенном жилье,частично утратившим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инвалидности, из числа граждан пожилого возраста и инвалидов 1-й,2-й групп, включая детей инвалидов, из расчета 2 посещения в неделю,которым определена 1-я-2-я степень индивидуальной потребности в постороннем уходе и объемом не более 22 социальных услуг в месяц,</t>
    </r>
    <r>
      <rPr>
        <b/>
        <sz val="12"/>
        <rFont val="Times New Roman"/>
        <family val="1"/>
        <charset val="204"/>
      </rPr>
      <t xml:space="preserve">ежегодно в период  с 01 мая по 01 октября - 3165,83 ... руб.  /в период отопительного сезона с 01 октября по 01 мая - 4353,01 руб. </t>
    </r>
  </si>
  <si>
    <r>
      <t xml:space="preserve">Предоставление социального обслуживания  в форме социального обслуживания на дому (гражданам, проживающим в неблагоустроенном жилье, частично утратившим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инвалидности, из числа граждан пожилого возраста и инвалидов 1-й,2-й групп, включая детей - инвалидов, из расчета 2 посещения в неделю, которым определена 3-я-5-я степень индивидуальной потребности в постороннем уходе из  объемом не более 32 социальных услуг в месяц, </t>
    </r>
    <r>
      <rPr>
        <b/>
        <sz val="12"/>
        <rFont val="Times New Roman"/>
        <family val="1"/>
        <charset val="204"/>
      </rPr>
      <t xml:space="preserve">ежегодно в период с 01 мая по 01 октября - 4748,74 руб. / в период отопительного сезона с 01 октября по 01 мая - 6331,66 руб. </t>
    </r>
  </si>
  <si>
    <r>
      <t xml:space="preserve">Предоставление социального обслуживания  в форме социального обслуживания на дому (гражданам, проживающим в неблагоустроенном жилье,частично утратившим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инвалидности, из числа граждан пожилого возраста и инвалидов 1-й,2-й групп, включая детей инвалидов, из расчета 3 посещения в неделю,которым определена 5-я-7- я степень индивидуальной потребности в постороннем уходе и объемом не более 40 социальных услуг в месяц, </t>
    </r>
    <r>
      <rPr>
        <b/>
        <sz val="12"/>
        <rFont val="Times New Roman"/>
        <family val="1"/>
        <charset val="204"/>
      </rPr>
      <t>ежегодно в период с 01 мая по 01 октября - 6331,66 руб.  / в период отопительного сезона  с 01 октября по 01 мая - 7914,57 руб.</t>
    </r>
  </si>
  <si>
    <t>Расходы на предоставление услуги в год (гр.3*гр.4*гр.5), руб.</t>
  </si>
  <si>
    <t>Расходы на предоставление услуги за отчетный период  (гр.3*гр.7*гр.8), руб.</t>
  </si>
  <si>
    <r>
      <t xml:space="preserve">Предоставление социального обслуживания в форме социального обслуживания на дому (предоставление срочных социальных услуг, на срок 10 дней по 2 услуги, 30 минут на 1 услугу, граждане </t>
    </r>
    <r>
      <rPr>
        <b/>
        <sz val="12"/>
        <rFont val="Times New Roman"/>
        <family val="1"/>
        <charset val="204"/>
      </rPr>
      <t>частично</t>
    </r>
    <r>
      <rPr>
        <sz val="12"/>
        <rFont val="Times New Roman"/>
        <family val="1"/>
        <charset val="204"/>
      </rPr>
      <t xml:space="preserve"> утратившие способность либо возможность осуществлять самообслуживание)</t>
    </r>
  </si>
  <si>
    <r>
      <t xml:space="preserve">Предоставление социального обслуживания в форме социального обслуживания на дому (предоставление срочных социальных услуг, на срок 10 дней по 3 услуги, 35 минут на 1 услугу, граждане </t>
    </r>
    <r>
      <rPr>
        <b/>
        <sz val="12"/>
        <rFont val="Times New Roman"/>
        <family val="1"/>
        <charset val="204"/>
      </rPr>
      <t>полностью</t>
    </r>
    <r>
      <rPr>
        <sz val="12"/>
        <rFont val="Times New Roman"/>
        <family val="1"/>
        <charset val="204"/>
      </rPr>
      <t xml:space="preserve"> утратившие способность либо возможность осуществлять самообслуживание)</t>
    </r>
  </si>
  <si>
    <t>Предоставление социального обслуживания в форме социального облуживания на дому (предоставление срочных социальных услуг, 6 услуг в течение 14 дней, 1 услуга 60 минут)</t>
  </si>
  <si>
    <t>Предоставление социального обслуживания  в полустационарной  форме (гражданам частично или полностью утратившим способность либо возможность осуществлять самообслуживание) -120 минут, 24 услуги в месяц</t>
  </si>
  <si>
    <r>
      <t xml:space="preserve">Организация </t>
    </r>
    <r>
      <rPr>
        <b/>
        <sz val="12"/>
        <rFont val="Times New Roman"/>
        <family val="1"/>
        <charset val="204"/>
      </rPr>
      <t xml:space="preserve">перевозок </t>
    </r>
    <r>
      <rPr>
        <sz val="12"/>
        <rFont val="Times New Roman"/>
        <family val="1"/>
        <charset val="204"/>
      </rPr>
      <t>отдельных категорий инвалидов (гражданам с частичной утратой способности либо возможности осуществлять самообслуживание) 60 минут всего 5 часов в квартал</t>
    </r>
  </si>
  <si>
    <r>
      <t>Организация</t>
    </r>
    <r>
      <rPr>
        <b/>
        <sz val="12"/>
        <rFont val="Times New Roman"/>
        <family val="1"/>
        <charset val="204"/>
      </rPr>
      <t xml:space="preserve"> перевозок</t>
    </r>
    <r>
      <rPr>
        <sz val="12"/>
        <rFont val="Times New Roman"/>
        <family val="1"/>
        <charset val="204"/>
      </rPr>
      <t xml:space="preserve"> отдельных категорий инвалидов (граждане с полной утратой способности либо возможности осуществлять самообслуживание)100 минут всего 5 часов в квартал </t>
    </r>
  </si>
  <si>
    <r>
      <t>Предоставление социального обслуживания в полустационарной форме (предоставление срочных социальных услуг, 1 услуга в месяц</t>
    </r>
    <r>
      <rPr>
        <b/>
        <sz val="12"/>
        <rFont val="Times New Roman"/>
        <family val="1"/>
        <charset val="204"/>
      </rPr>
      <t xml:space="preserve"> 25 минут</t>
    </r>
    <r>
      <rPr>
        <sz val="12"/>
        <rFont val="Times New Roman"/>
        <family val="1"/>
        <charset val="204"/>
      </rPr>
      <t>)</t>
    </r>
  </si>
  <si>
    <r>
      <t xml:space="preserve">Предоставление социального обслуживания в полустационарной форме (предоставление социально - правовых услуг, 1 услуга в месяц </t>
    </r>
    <r>
      <rPr>
        <b/>
        <sz val="12"/>
        <rFont val="Times New Roman"/>
        <family val="1"/>
        <charset val="204"/>
      </rPr>
      <t>35 минут</t>
    </r>
    <r>
      <rPr>
        <sz val="12"/>
        <rFont val="Times New Roman"/>
        <family val="1"/>
        <charset val="204"/>
      </rPr>
      <t>)</t>
    </r>
  </si>
  <si>
    <t xml:space="preserve">Нестеровский  КЦСОН </t>
  </si>
  <si>
    <t>Отчет по выполнению муниципального задания комплексными центрами социального обслуживания населения за  1 квартал 2022 года</t>
  </si>
  <si>
    <t>Предусмотрено в бюджете Субвенций на 2022 год (указывается сумма без учета мобильных бригад)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</si>
</sst>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\-#,##0.00\ "/>
    <numFmt numFmtId="167" formatCode="#,##0.000_ ;\-#,##0.000\ 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990099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9900CC"/>
      <name val="Times New Roman"/>
      <family val="1"/>
      <charset val="204"/>
    </font>
    <font>
      <b/>
      <sz val="16"/>
      <color rgb="FF990099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6"/>
      <color rgb="FFCC00FF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i/>
      <sz val="18"/>
      <color rgb="FFFF0000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sz val="18"/>
      <color rgb="FF990099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18"/>
      <color rgb="FF990099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66">
    <xf numFmtId="0" fontId="0" fillId="0" borderId="0" xfId="0"/>
    <xf numFmtId="164" fontId="0" fillId="0" borderId="0" xfId="3" applyFont="1"/>
    <xf numFmtId="0" fontId="3" fillId="0" borderId="0" xfId="0" applyFont="1" applyAlignment="1">
      <alignment wrapText="1"/>
    </xf>
    <xf numFmtId="164" fontId="3" fillId="0" borderId="0" xfId="3" applyFont="1" applyAlignment="1">
      <alignment wrapText="1"/>
    </xf>
    <xf numFmtId="0" fontId="3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Alignment="1"/>
    <xf numFmtId="164" fontId="3" fillId="0" borderId="0" xfId="3" applyFont="1" applyAlignment="1">
      <alignment horizontal="left" wrapText="1" indent="1"/>
    </xf>
    <xf numFmtId="0" fontId="3" fillId="0" borderId="1" xfId="0" applyFont="1" applyBorder="1" applyAlignment="1">
      <alignment horizontal="center" vertical="center" wrapText="1"/>
    </xf>
    <xf numFmtId="0" fontId="3" fillId="0" borderId="1" xfId="3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3" applyNumberFormat="1" applyFont="1" applyBorder="1" applyAlignment="1">
      <alignment horizontal="left" vertical="center" wrapText="1"/>
    </xf>
    <xf numFmtId="164" fontId="5" fillId="0" borderId="0" xfId="3" applyFont="1"/>
    <xf numFmtId="4" fontId="5" fillId="0" borderId="0" xfId="0" applyNumberFormat="1" applyFont="1"/>
    <xf numFmtId="4" fontId="3" fillId="0" borderId="5" xfId="0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0" fontId="8" fillId="0" borderId="0" xfId="0" applyFont="1"/>
    <xf numFmtId="0" fontId="0" fillId="0" borderId="1" xfId="0" applyBorder="1"/>
    <xf numFmtId="0" fontId="0" fillId="0" borderId="0" xfId="0" applyBorder="1"/>
    <xf numFmtId="0" fontId="7" fillId="2" borderId="1" xfId="0" applyFont="1" applyFill="1" applyBorder="1" applyAlignment="1">
      <alignment horizontal="center" vertical="center" wrapText="1"/>
    </xf>
    <xf numFmtId="0" fontId="9" fillId="2" borderId="1" xfId="3" applyNumberFormat="1" applyFont="1" applyFill="1" applyBorder="1" applyAlignment="1">
      <alignment horizontal="left" vertical="center" wrapText="1"/>
    </xf>
    <xf numFmtId="0" fontId="9" fillId="2" borderId="2" xfId="3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3" borderId="0" xfId="0" applyFill="1"/>
    <xf numFmtId="164" fontId="10" fillId="2" borderId="0" xfId="3" applyFont="1" applyFill="1" applyAlignment="1">
      <alignment vertical="center"/>
    </xf>
    <xf numFmtId="0" fontId="10" fillId="4" borderId="1" xfId="3" applyNumberFormat="1" applyFont="1" applyFill="1" applyBorder="1" applyAlignment="1">
      <alignment horizontal="left" vertical="center" wrapText="1"/>
    </xf>
    <xf numFmtId="0" fontId="13" fillId="0" borderId="0" xfId="0" applyFont="1"/>
    <xf numFmtId="164" fontId="13" fillId="0" borderId="0" xfId="3" applyFont="1"/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6" fillId="0" borderId="0" xfId="0" applyFont="1"/>
    <xf numFmtId="4" fontId="16" fillId="0" borderId="0" xfId="0" applyNumberFormat="1" applyFont="1"/>
    <xf numFmtId="0" fontId="7" fillId="0" borderId="16" xfId="0" applyFont="1" applyBorder="1" applyAlignment="1">
      <alignment horizontal="center" vertical="center" wrapText="1"/>
    </xf>
    <xf numFmtId="3" fontId="18" fillId="2" borderId="6" xfId="0" applyNumberFormat="1" applyFont="1" applyFill="1" applyBorder="1" applyAlignment="1">
      <alignment horizontal="center" vertical="center" wrapText="1"/>
    </xf>
    <xf numFmtId="3" fontId="19" fillId="2" borderId="6" xfId="0" applyNumberFormat="1" applyFont="1" applyFill="1" applyBorder="1" applyAlignment="1">
      <alignment horizontal="center" vertical="center" wrapText="1"/>
    </xf>
    <xf numFmtId="3" fontId="18" fillId="2" borderId="14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164" fontId="13" fillId="0" borderId="0" xfId="3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3" fontId="18" fillId="2" borderId="17" xfId="0" applyNumberFormat="1" applyFont="1" applyFill="1" applyBorder="1" applyAlignment="1">
      <alignment horizontal="center" vertical="center" wrapText="1"/>
    </xf>
    <xf numFmtId="0" fontId="11" fillId="4" borderId="1" xfId="3" applyNumberFormat="1" applyFont="1" applyFill="1" applyBorder="1" applyAlignment="1">
      <alignment horizontal="left" vertical="center" wrapText="1"/>
    </xf>
    <xf numFmtId="3" fontId="18" fillId="2" borderId="1" xfId="3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6" xfId="3" applyFont="1" applyBorder="1" applyAlignment="1">
      <alignment horizontal="center" vertical="center" wrapText="1"/>
    </xf>
    <xf numFmtId="164" fontId="3" fillId="0" borderId="7" xfId="3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164" fontId="15" fillId="0" borderId="0" xfId="3" applyFont="1" applyAlignment="1">
      <alignment horizontal="center" vertical="center" wrapText="1"/>
    </xf>
    <xf numFmtId="164" fontId="14" fillId="2" borderId="1" xfId="3" applyFont="1" applyFill="1" applyBorder="1" applyAlignment="1">
      <alignment horizontal="center" vertical="center" wrapText="1"/>
    </xf>
    <xf numFmtId="164" fontId="7" fillId="0" borderId="0" xfId="3" applyFont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3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164" fontId="13" fillId="0" borderId="0" xfId="3" applyFont="1" applyAlignment="1">
      <alignment horizontal="left" vertical="center" wrapText="1"/>
    </xf>
    <xf numFmtId="164" fontId="13" fillId="0" borderId="0" xfId="3" applyFont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4" fontId="7" fillId="2" borderId="6" xfId="3" applyFont="1" applyFill="1" applyBorder="1" applyAlignment="1">
      <alignment horizontal="center" vertical="center" wrapText="1"/>
    </xf>
    <xf numFmtId="164" fontId="7" fillId="2" borderId="5" xfId="3" applyFont="1" applyFill="1" applyBorder="1" applyAlignment="1">
      <alignment horizontal="center" vertical="center" wrapText="1"/>
    </xf>
    <xf numFmtId="164" fontId="7" fillId="2" borderId="7" xfId="3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3" applyNumberFormat="1" applyFont="1" applyFill="1" applyBorder="1" applyAlignment="1">
      <alignment horizontal="left" vertical="center" wrapText="1"/>
    </xf>
    <xf numFmtId="0" fontId="10" fillId="2" borderId="1" xfId="3" applyNumberFormat="1" applyFont="1" applyFill="1" applyBorder="1" applyAlignment="1">
      <alignment horizontal="left" vertical="center" wrapText="1"/>
    </xf>
    <xf numFmtId="0" fontId="10" fillId="2" borderId="6" xfId="3" applyNumberFormat="1" applyFont="1" applyFill="1" applyBorder="1" applyAlignment="1">
      <alignment horizontal="left" vertical="center" wrapText="1"/>
    </xf>
    <xf numFmtId="0" fontId="10" fillId="2" borderId="7" xfId="3" applyNumberFormat="1" applyFont="1" applyFill="1" applyBorder="1" applyAlignment="1">
      <alignment horizontal="left" vertical="center" wrapText="1"/>
    </xf>
    <xf numFmtId="0" fontId="10" fillId="2" borderId="15" xfId="3" applyNumberFormat="1" applyFont="1" applyFill="1" applyBorder="1" applyAlignment="1">
      <alignment horizontal="left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4" fontId="21" fillId="2" borderId="1" xfId="3" applyNumberFormat="1" applyFont="1" applyFill="1" applyBorder="1" applyAlignment="1">
      <alignment horizontal="center" vertical="center" wrapText="1"/>
    </xf>
    <xf numFmtId="4" fontId="21" fillId="2" borderId="17" xfId="3" applyNumberFormat="1" applyFont="1" applyFill="1" applyBorder="1" applyAlignment="1">
      <alignment horizontal="center" vertical="center" wrapText="1"/>
    </xf>
    <xf numFmtId="4" fontId="21" fillId="2" borderId="2" xfId="3" applyNumberFormat="1" applyFont="1" applyFill="1" applyBorder="1" applyAlignment="1">
      <alignment horizontal="center" vertical="center" wrapText="1"/>
    </xf>
    <xf numFmtId="4" fontId="21" fillId="4" borderId="1" xfId="3" applyNumberFormat="1" applyFont="1" applyFill="1" applyBorder="1" applyAlignment="1">
      <alignment horizontal="center" vertical="center" wrapText="1"/>
    </xf>
    <xf numFmtId="4" fontId="21" fillId="4" borderId="19" xfId="3" applyNumberFormat="1" applyFont="1" applyFill="1" applyBorder="1" applyAlignment="1">
      <alignment horizontal="center" vertical="center" wrapText="1"/>
    </xf>
    <xf numFmtId="4" fontId="21" fillId="4" borderId="2" xfId="3" applyNumberFormat="1" applyFont="1" applyFill="1" applyBorder="1" applyAlignment="1">
      <alignment horizontal="center" vertical="center" wrapText="1"/>
    </xf>
    <xf numFmtId="4" fontId="21" fillId="4" borderId="3" xfId="3" applyNumberFormat="1" applyFont="1" applyFill="1" applyBorder="1" applyAlignment="1">
      <alignment horizontal="center" vertical="center" wrapText="1"/>
    </xf>
    <xf numFmtId="4" fontId="22" fillId="2" borderId="3" xfId="3" applyNumberFormat="1" applyFont="1" applyFill="1" applyBorder="1" applyAlignment="1">
      <alignment horizontal="center" vertical="center" wrapText="1"/>
    </xf>
    <xf numFmtId="4" fontId="22" fillId="2" borderId="1" xfId="3" applyNumberFormat="1" applyFont="1" applyFill="1" applyBorder="1" applyAlignment="1">
      <alignment horizontal="center" vertical="center" wrapText="1"/>
    </xf>
    <xf numFmtId="164" fontId="23" fillId="2" borderId="0" xfId="3" applyFont="1" applyFill="1"/>
    <xf numFmtId="164" fontId="23" fillId="2" borderId="1" xfId="3" applyFont="1" applyFill="1" applyBorder="1"/>
    <xf numFmtId="164" fontId="7" fillId="2" borderId="2" xfId="3" applyFont="1" applyFill="1" applyBorder="1" applyAlignment="1">
      <alignment wrapText="1"/>
    </xf>
    <xf numFmtId="164" fontId="23" fillId="2" borderId="3" xfId="3" applyFont="1" applyFill="1" applyBorder="1" applyAlignment="1">
      <alignment wrapText="1"/>
    </xf>
    <xf numFmtId="164" fontId="23" fillId="2" borderId="1" xfId="3" applyFont="1" applyFill="1" applyBorder="1" applyAlignment="1">
      <alignment wrapText="1"/>
    </xf>
    <xf numFmtId="164" fontId="20" fillId="2" borderId="1" xfId="3" applyFont="1" applyFill="1" applyBorder="1" applyAlignment="1">
      <alignment wrapText="1"/>
    </xf>
    <xf numFmtId="166" fontId="24" fillId="2" borderId="1" xfId="3" applyNumberFormat="1" applyFont="1" applyFill="1" applyBorder="1" applyAlignment="1">
      <alignment horizontal="center" wrapText="1"/>
    </xf>
    <xf numFmtId="167" fontId="25" fillId="2" borderId="1" xfId="3" applyNumberFormat="1" applyFont="1" applyFill="1" applyBorder="1" applyAlignment="1">
      <alignment horizontal="center" wrapText="1"/>
    </xf>
    <xf numFmtId="0" fontId="26" fillId="2" borderId="3" xfId="0" applyFont="1" applyFill="1" applyBorder="1" applyAlignment="1">
      <alignment horizontal="center" vertical="center" wrapText="1"/>
    </xf>
    <xf numFmtId="164" fontId="27" fillId="2" borderId="0" xfId="3" applyFont="1" applyFill="1" applyBorder="1" applyAlignment="1">
      <alignment wrapText="1"/>
    </xf>
    <xf numFmtId="4" fontId="26" fillId="2" borderId="3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4" fontId="17" fillId="2" borderId="6" xfId="0" applyNumberFormat="1" applyFont="1" applyFill="1" applyBorder="1" applyAlignment="1">
      <alignment horizontal="center" vertical="center" wrapText="1"/>
    </xf>
    <xf numFmtId="4" fontId="17" fillId="2" borderId="7" xfId="0" applyNumberFormat="1" applyFont="1" applyFill="1" applyBorder="1" applyAlignment="1">
      <alignment horizontal="center" vertical="center" wrapText="1"/>
    </xf>
    <xf numFmtId="3" fontId="17" fillId="2" borderId="18" xfId="0" applyNumberFormat="1" applyFont="1" applyFill="1" applyBorder="1" applyAlignment="1">
      <alignment horizontal="center" vertical="center" wrapText="1"/>
    </xf>
    <xf numFmtId="3" fontId="17" fillId="2" borderId="7" xfId="0" applyNumberFormat="1" applyFont="1" applyFill="1" applyBorder="1" applyAlignment="1">
      <alignment horizontal="center" vertical="center" wrapText="1"/>
    </xf>
    <xf numFmtId="4" fontId="17" fillId="2" borderId="5" xfId="0" applyNumberFormat="1" applyFont="1" applyFill="1" applyBorder="1" applyAlignment="1">
      <alignment horizontal="center" vertical="center" wrapText="1"/>
    </xf>
    <xf numFmtId="4" fontId="17" fillId="2" borderId="14" xfId="0" applyNumberFormat="1" applyFont="1" applyFill="1" applyBorder="1" applyAlignment="1">
      <alignment horizontal="center" vertical="center" wrapText="1"/>
    </xf>
    <xf numFmtId="3" fontId="28" fillId="2" borderId="1" xfId="0" applyNumberFormat="1" applyFont="1" applyFill="1" applyBorder="1" applyAlignment="1">
      <alignment horizontal="center" vertical="center" wrapText="1"/>
    </xf>
    <xf numFmtId="3" fontId="29" fillId="2" borderId="1" xfId="0" applyNumberFormat="1" applyFont="1" applyFill="1" applyBorder="1" applyAlignment="1">
      <alignment horizontal="center" vertical="center" wrapText="1"/>
    </xf>
    <xf numFmtId="3" fontId="29" fillId="2" borderId="0" xfId="0" applyNumberFormat="1" applyFont="1" applyFill="1" applyBorder="1" applyAlignment="1">
      <alignment horizontal="center" vertical="center" wrapText="1"/>
    </xf>
    <xf numFmtId="4" fontId="30" fillId="2" borderId="0" xfId="0" applyNumberFormat="1" applyFont="1" applyFill="1" applyBorder="1" applyAlignment="1">
      <alignment horizontal="center" vertical="center" wrapText="1"/>
    </xf>
    <xf numFmtId="4" fontId="29" fillId="2" borderId="0" xfId="0" applyNumberFormat="1" applyFont="1" applyFill="1" applyBorder="1" applyAlignment="1">
      <alignment horizontal="center" vertical="center" wrapText="1"/>
    </xf>
    <xf numFmtId="3" fontId="29" fillId="2" borderId="17" xfId="0" applyNumberFormat="1" applyFont="1" applyFill="1" applyBorder="1" applyAlignment="1">
      <alignment horizontal="center" vertical="center" wrapText="1"/>
    </xf>
    <xf numFmtId="4" fontId="31" fillId="2" borderId="1" xfId="0" applyNumberFormat="1" applyFont="1" applyFill="1" applyBorder="1" applyAlignment="1">
      <alignment horizontal="center" vertical="center" wrapText="1"/>
    </xf>
    <xf numFmtId="4" fontId="29" fillId="2" borderId="6" xfId="0" applyNumberFormat="1" applyFont="1" applyFill="1" applyBorder="1" applyAlignment="1">
      <alignment horizontal="center" vertical="center" wrapText="1"/>
    </xf>
    <xf numFmtId="4" fontId="29" fillId="2" borderId="8" xfId="0" applyNumberFormat="1" applyFont="1" applyFill="1" applyBorder="1" applyAlignment="1">
      <alignment horizontal="center" vertical="center" wrapText="1"/>
    </xf>
    <xf numFmtId="2" fontId="32" fillId="2" borderId="1" xfId="0" applyNumberFormat="1" applyFont="1" applyFill="1" applyBorder="1" applyAlignment="1">
      <alignment horizontal="center" vertical="center" wrapText="1"/>
    </xf>
    <xf numFmtId="4" fontId="28" fillId="2" borderId="1" xfId="0" applyNumberFormat="1" applyFont="1" applyFill="1" applyBorder="1" applyAlignment="1">
      <alignment horizontal="center" vertical="center" wrapText="1"/>
    </xf>
    <xf numFmtId="4" fontId="33" fillId="2" borderId="1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4" fontId="34" fillId="2" borderId="1" xfId="0" applyNumberFormat="1" applyFont="1" applyFill="1" applyBorder="1" applyAlignment="1">
      <alignment horizontal="center" vertical="center" wrapText="1"/>
    </xf>
    <xf numFmtId="3" fontId="35" fillId="2" borderId="0" xfId="0" applyNumberFormat="1" applyFont="1" applyFill="1" applyBorder="1" applyAlignment="1">
      <alignment horizontal="center" vertical="center" wrapText="1"/>
    </xf>
    <xf numFmtId="3" fontId="33" fillId="2" borderId="0" xfId="0" applyNumberFormat="1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4" fontId="36" fillId="2" borderId="1" xfId="0" applyNumberFormat="1" applyFont="1" applyFill="1" applyBorder="1" applyAlignment="1">
      <alignment horizontal="center" vertical="center" wrapText="1"/>
    </xf>
    <xf numFmtId="0" fontId="35" fillId="0" borderId="0" xfId="0" applyFont="1"/>
    <xf numFmtId="0" fontId="35" fillId="0" borderId="0" xfId="0" applyFont="1" applyAlignment="1"/>
    <xf numFmtId="0" fontId="37" fillId="0" borderId="0" xfId="0" applyFont="1"/>
    <xf numFmtId="4" fontId="37" fillId="0" borderId="0" xfId="0" applyNumberFormat="1" applyFont="1"/>
    <xf numFmtId="3" fontId="38" fillId="2" borderId="1" xfId="0" applyNumberFormat="1" applyFont="1" applyFill="1" applyBorder="1" applyAlignment="1">
      <alignment horizontal="center" vertical="center" wrapText="1"/>
    </xf>
    <xf numFmtId="4" fontId="38" fillId="2" borderId="1" xfId="0" applyNumberFormat="1" applyFont="1" applyFill="1" applyBorder="1" applyAlignment="1">
      <alignment horizontal="center" vertical="center" wrapText="1"/>
    </xf>
    <xf numFmtId="3" fontId="38" fillId="2" borderId="5" xfId="0" applyNumberFormat="1" applyFont="1" applyFill="1" applyBorder="1" applyAlignment="1">
      <alignment horizontal="center" vertical="center" wrapText="1"/>
    </xf>
    <xf numFmtId="1" fontId="38" fillId="2" borderId="17" xfId="0" applyNumberFormat="1" applyFont="1" applyFill="1" applyBorder="1" applyAlignment="1">
      <alignment horizontal="center" vertical="center" wrapText="1"/>
    </xf>
    <xf numFmtId="1" fontId="38" fillId="5" borderId="2" xfId="0" applyNumberFormat="1" applyFont="1" applyFill="1" applyBorder="1" applyAlignment="1">
      <alignment horizontal="center" vertical="center" wrapText="1"/>
    </xf>
    <xf numFmtId="2" fontId="38" fillId="5" borderId="2" xfId="0" applyNumberFormat="1" applyFont="1" applyFill="1" applyBorder="1" applyAlignment="1">
      <alignment horizontal="center" vertical="center" wrapText="1"/>
    </xf>
    <xf numFmtId="3" fontId="39" fillId="4" borderId="19" xfId="0" applyNumberFormat="1" applyFont="1" applyFill="1" applyBorder="1" applyAlignment="1">
      <alignment horizontal="center" vertical="center" wrapText="1"/>
    </xf>
    <xf numFmtId="4" fontId="39" fillId="4" borderId="1" xfId="0" applyNumberFormat="1" applyFont="1" applyFill="1" applyBorder="1" applyAlignment="1">
      <alignment horizontal="center" vertical="center" wrapText="1"/>
    </xf>
    <xf numFmtId="3" fontId="39" fillId="4" borderId="1" xfId="0" applyNumberFormat="1" applyFont="1" applyFill="1" applyBorder="1" applyAlignment="1">
      <alignment horizontal="center" vertical="center" wrapText="1"/>
    </xf>
    <xf numFmtId="3" fontId="39" fillId="4" borderId="7" xfId="0" applyNumberFormat="1" applyFont="1" applyFill="1" applyBorder="1" applyAlignment="1">
      <alignment horizontal="center" vertical="center" wrapText="1"/>
    </xf>
    <xf numFmtId="4" fontId="39" fillId="4" borderId="7" xfId="0" applyNumberFormat="1" applyFont="1" applyFill="1" applyBorder="1" applyAlignment="1">
      <alignment horizontal="center" vertical="center" wrapText="1"/>
    </xf>
    <xf numFmtId="4" fontId="39" fillId="4" borderId="11" xfId="0" applyNumberFormat="1" applyFont="1" applyFill="1" applyBorder="1" applyAlignment="1">
      <alignment horizontal="center" vertical="center" wrapText="1"/>
    </xf>
    <xf numFmtId="3" fontId="38" fillId="2" borderId="2" xfId="0" applyNumberFormat="1" applyFont="1" applyFill="1" applyBorder="1" applyAlignment="1">
      <alignment horizontal="center" vertical="center" wrapText="1"/>
    </xf>
    <xf numFmtId="3" fontId="39" fillId="2" borderId="1" xfId="0" applyNumberFormat="1" applyFont="1" applyFill="1" applyBorder="1" applyAlignment="1">
      <alignment horizontal="center" vertical="center" wrapText="1"/>
    </xf>
    <xf numFmtId="4" fontId="39" fillId="2" borderId="1" xfId="0" applyNumberFormat="1" applyFont="1" applyFill="1" applyBorder="1" applyAlignment="1">
      <alignment horizontal="center" vertical="center" wrapText="1"/>
    </xf>
    <xf numFmtId="4" fontId="39" fillId="2" borderId="12" xfId="0" applyNumberFormat="1" applyFont="1" applyFill="1" applyBorder="1" applyAlignment="1">
      <alignment horizontal="center" vertical="center" wrapText="1"/>
    </xf>
    <xf numFmtId="4" fontId="38" fillId="2" borderId="6" xfId="0" applyNumberFormat="1" applyFont="1" applyFill="1" applyBorder="1" applyAlignment="1">
      <alignment horizontal="center" vertical="center" wrapText="1"/>
    </xf>
    <xf numFmtId="3" fontId="38" fillId="2" borderId="1" xfId="0" applyNumberFormat="1" applyFont="1" applyFill="1" applyBorder="1" applyAlignment="1">
      <alignment horizontal="center" vertical="center" wrapText="1"/>
    </xf>
    <xf numFmtId="4" fontId="38" fillId="2" borderId="6" xfId="0" applyNumberFormat="1" applyFont="1" applyFill="1" applyBorder="1" applyAlignment="1">
      <alignment horizontal="center" vertical="center" wrapText="1"/>
    </xf>
    <xf numFmtId="4" fontId="38" fillId="2" borderId="7" xfId="0" applyNumberFormat="1" applyFont="1" applyFill="1" applyBorder="1" applyAlignment="1">
      <alignment horizontal="center" vertical="center" wrapText="1"/>
    </xf>
    <xf numFmtId="4" fontId="38" fillId="2" borderId="1" xfId="0" applyNumberFormat="1" applyFont="1" applyFill="1" applyBorder="1" applyAlignment="1">
      <alignment horizontal="center" vertical="center" wrapText="1"/>
    </xf>
  </cellXfs>
  <cellStyles count="4">
    <cellStyle name="Денежный" xfId="3" builtinId="4"/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colors>
    <mruColors>
      <color rgb="FF9900CC"/>
      <color rgb="FF0099FF"/>
      <color rgb="FFCCFF66"/>
      <color rgb="FF33CCCC"/>
      <color rgb="FFCCCCFF"/>
      <color rgb="FF99FFCC"/>
      <color rgb="FFFFFFCC"/>
      <color rgb="FFCCFFFF"/>
      <color rgb="FFFFCC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23"/>
  <sheetViews>
    <sheetView view="pageBreakPreview" zoomScale="60" zoomScaleNormal="100" workbookViewId="0">
      <pane xSplit="3" ySplit="5" topLeftCell="AB15" activePane="bottomRight" state="frozen"/>
      <selection pane="topRight" activeCell="J1" sqref="J1"/>
      <selection pane="bottomLeft" activeCell="A6" sqref="A6"/>
      <selection pane="bottomRight" activeCell="B22" sqref="B22"/>
    </sheetView>
  </sheetViews>
  <sheetFormatPr defaultRowHeight="15" x14ac:dyDescent="0.25"/>
  <cols>
    <col min="1" max="1" width="4.5703125" customWidth="1"/>
    <col min="2" max="2" width="58.5703125" style="1" customWidth="1"/>
    <col min="3" max="3" width="11.5703125" customWidth="1"/>
    <col min="4" max="4" width="9.28515625" customWidth="1"/>
    <col min="5" max="5" width="16.28515625" customWidth="1"/>
    <col min="6" max="6" width="20.5703125" bestFit="1" customWidth="1"/>
    <col min="7" max="7" width="16.5703125" bestFit="1" customWidth="1"/>
    <col min="8" max="8" width="23.28515625" bestFit="1" customWidth="1"/>
    <col min="9" max="10" width="9.42578125" bestFit="1" customWidth="1"/>
    <col min="11" max="11" width="18.42578125" bestFit="1" customWidth="1"/>
    <col min="12" max="12" width="16.5703125" bestFit="1" customWidth="1"/>
    <col min="13" max="13" width="20.42578125" bestFit="1" customWidth="1"/>
    <col min="14" max="15" width="9.28515625" bestFit="1" customWidth="1"/>
    <col min="16" max="16" width="18.42578125" bestFit="1" customWidth="1"/>
    <col min="17" max="17" width="14.7109375" bestFit="1" customWidth="1"/>
    <col min="18" max="18" width="20.42578125" bestFit="1" customWidth="1"/>
    <col min="19" max="19" width="15.140625" bestFit="1" customWidth="1"/>
    <col min="20" max="20" width="9.28515625" bestFit="1" customWidth="1"/>
    <col min="21" max="21" width="18.42578125" bestFit="1" customWidth="1"/>
    <col min="22" max="22" width="18.28515625" bestFit="1" customWidth="1"/>
    <col min="23" max="23" width="20.42578125" bestFit="1" customWidth="1"/>
    <col min="24" max="25" width="9.28515625" bestFit="1" customWidth="1"/>
    <col min="26" max="26" width="18.42578125" bestFit="1" customWidth="1"/>
    <col min="27" max="27" width="14.7109375" bestFit="1" customWidth="1"/>
    <col min="28" max="28" width="20.42578125" bestFit="1" customWidth="1"/>
    <col min="29" max="30" width="9.28515625" bestFit="1" customWidth="1"/>
    <col min="31" max="31" width="18.42578125" bestFit="1" customWidth="1"/>
    <col min="32" max="32" width="14.7109375" bestFit="1" customWidth="1"/>
    <col min="33" max="33" width="20.42578125" bestFit="1" customWidth="1"/>
    <col min="34" max="35" width="9.28515625" bestFit="1" customWidth="1"/>
    <col min="36" max="36" width="18.42578125" bestFit="1" customWidth="1"/>
    <col min="37" max="37" width="14.7109375" bestFit="1" customWidth="1"/>
    <col min="38" max="38" width="20.42578125" bestFit="1" customWidth="1"/>
    <col min="39" max="40" width="9.28515625" bestFit="1" customWidth="1"/>
    <col min="41" max="41" width="18.42578125" bestFit="1" customWidth="1"/>
    <col min="42" max="42" width="16.85546875" bestFit="1" customWidth="1"/>
    <col min="43" max="43" width="20.42578125" bestFit="1" customWidth="1"/>
    <col min="44" max="45" width="9.28515625" bestFit="1" customWidth="1"/>
    <col min="46" max="46" width="18.42578125" bestFit="1" customWidth="1"/>
    <col min="47" max="47" width="14.7109375" bestFit="1" customWidth="1"/>
    <col min="48" max="48" width="20.42578125" bestFit="1" customWidth="1"/>
    <col min="49" max="50" width="9.28515625" bestFit="1" customWidth="1"/>
    <col min="51" max="51" width="18.42578125" bestFit="1" customWidth="1"/>
    <col min="52" max="52" width="13" bestFit="1" customWidth="1"/>
    <col min="53" max="53" width="20.42578125" bestFit="1" customWidth="1"/>
    <col min="54" max="55" width="9.28515625" bestFit="1" customWidth="1"/>
    <col min="56" max="56" width="18.42578125" bestFit="1" customWidth="1"/>
    <col min="57" max="57" width="14.7109375" bestFit="1" customWidth="1"/>
    <col min="58" max="58" width="20.42578125" bestFit="1" customWidth="1"/>
    <col min="59" max="60" width="9.28515625" bestFit="1" customWidth="1"/>
    <col min="61" max="61" width="18.42578125" bestFit="1" customWidth="1"/>
    <col min="62" max="62" width="14.7109375" bestFit="1" customWidth="1"/>
    <col min="63" max="63" width="20.42578125" bestFit="1" customWidth="1"/>
    <col min="64" max="65" width="9.28515625" bestFit="1" customWidth="1"/>
    <col min="66" max="66" width="18.42578125" bestFit="1" customWidth="1"/>
    <col min="67" max="67" width="14.7109375" bestFit="1" customWidth="1"/>
    <col min="68" max="68" width="20.42578125" bestFit="1" customWidth="1"/>
    <col min="69" max="70" width="9.28515625" bestFit="1" customWidth="1"/>
    <col min="71" max="71" width="18.42578125" bestFit="1" customWidth="1"/>
    <col min="72" max="72" width="14.7109375" bestFit="1" customWidth="1"/>
    <col min="73" max="73" width="20.42578125" bestFit="1" customWidth="1"/>
    <col min="74" max="75" width="9.28515625" bestFit="1" customWidth="1"/>
    <col min="76" max="76" width="18.42578125" bestFit="1" customWidth="1"/>
    <col min="77" max="77" width="14.7109375" bestFit="1" customWidth="1"/>
    <col min="78" max="78" width="20.42578125" bestFit="1" customWidth="1"/>
    <col min="79" max="80" width="9.28515625" bestFit="1" customWidth="1"/>
    <col min="81" max="81" width="16.7109375" bestFit="1" customWidth="1"/>
    <col min="82" max="82" width="14.7109375" bestFit="1" customWidth="1"/>
    <col min="83" max="83" width="20.42578125" bestFit="1" customWidth="1"/>
    <col min="84" max="85" width="9.28515625" bestFit="1" customWidth="1"/>
    <col min="86" max="86" width="18.42578125" bestFit="1" customWidth="1"/>
    <col min="87" max="87" width="14.7109375" bestFit="1" customWidth="1"/>
    <col min="88" max="88" width="20.42578125" bestFit="1" customWidth="1"/>
    <col min="89" max="90" width="9.28515625" bestFit="1" customWidth="1"/>
    <col min="91" max="91" width="18.42578125" bestFit="1" customWidth="1"/>
    <col min="92" max="92" width="14.7109375" bestFit="1" customWidth="1"/>
    <col min="93" max="93" width="20.42578125" bestFit="1" customWidth="1"/>
    <col min="94" max="95" width="9.28515625" bestFit="1" customWidth="1"/>
    <col min="96" max="96" width="18.42578125" bestFit="1" customWidth="1"/>
    <col min="97" max="97" width="14.7109375" bestFit="1" customWidth="1"/>
    <col min="98" max="98" width="20.42578125" bestFit="1" customWidth="1"/>
    <col min="99" max="99" width="9.28515625" bestFit="1" customWidth="1"/>
    <col min="100" max="100" width="14.85546875" bestFit="1" customWidth="1"/>
    <col min="101" max="101" width="18.42578125" bestFit="1" customWidth="1"/>
    <col min="102" max="102" width="14.7109375" bestFit="1" customWidth="1"/>
    <col min="103" max="103" width="20.42578125" bestFit="1" customWidth="1"/>
    <col min="104" max="105" width="9.28515625" bestFit="1" customWidth="1"/>
    <col min="106" max="106" width="18.42578125" bestFit="1" customWidth="1"/>
    <col min="107" max="107" width="14.7109375" bestFit="1" customWidth="1"/>
    <col min="108" max="108" width="20.42578125" bestFit="1" customWidth="1"/>
    <col min="109" max="110" width="9.28515625" bestFit="1" customWidth="1"/>
    <col min="111" max="111" width="18.42578125" bestFit="1" customWidth="1"/>
    <col min="112" max="112" width="14.7109375" bestFit="1" customWidth="1"/>
    <col min="113" max="113" width="20.42578125" bestFit="1" customWidth="1"/>
    <col min="114" max="114" width="19.85546875" bestFit="1" customWidth="1"/>
    <col min="115" max="115" width="19.85546875" customWidth="1"/>
    <col min="116" max="116" width="14.85546875" customWidth="1"/>
    <col min="117" max="117" width="24.7109375" bestFit="1" customWidth="1"/>
    <col min="118" max="118" width="19" customWidth="1"/>
    <col min="119" max="119" width="18.42578125" customWidth="1"/>
    <col min="120" max="120" width="14.85546875" customWidth="1"/>
  </cols>
  <sheetData>
    <row r="1" spans="1:120" ht="43.5" customHeight="1" x14ac:dyDescent="0.3">
      <c r="A1" s="2"/>
      <c r="B1" s="3"/>
      <c r="C1" s="4"/>
      <c r="D1" s="51" t="s">
        <v>0</v>
      </c>
      <c r="E1" s="51"/>
      <c r="F1" s="51"/>
      <c r="G1" s="51"/>
      <c r="H1" s="51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</row>
    <row r="2" spans="1:120" ht="18.75" x14ac:dyDescent="0.3">
      <c r="A2" s="2"/>
      <c r="B2" s="7"/>
      <c r="C2" s="2"/>
      <c r="D2" s="56" t="s">
        <v>1</v>
      </c>
      <c r="E2" s="56"/>
      <c r="F2" s="56"/>
      <c r="G2" s="56"/>
      <c r="H2" s="5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</row>
    <row r="3" spans="1:120" ht="21.75" customHeight="1" x14ac:dyDescent="0.3">
      <c r="A3" s="2"/>
      <c r="B3" s="3"/>
      <c r="C3" s="2"/>
      <c r="D3" s="2"/>
      <c r="E3" s="2"/>
      <c r="F3" s="2"/>
      <c r="G3" s="2"/>
      <c r="H3" s="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</row>
    <row r="4" spans="1:120" ht="3.75" customHeight="1" x14ac:dyDescent="0.3">
      <c r="A4" s="2"/>
      <c r="B4" s="3"/>
      <c r="C4" s="2"/>
      <c r="D4" s="2"/>
      <c r="E4" s="2"/>
      <c r="F4" s="2"/>
      <c r="G4" s="2"/>
      <c r="H4" s="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</row>
    <row r="5" spans="1:120" ht="27.75" customHeight="1" x14ac:dyDescent="0.25">
      <c r="A5" s="52" t="s">
        <v>2</v>
      </c>
      <c r="B5" s="54" t="s">
        <v>3</v>
      </c>
      <c r="C5" s="57" t="s">
        <v>4</v>
      </c>
      <c r="D5" s="59" t="s">
        <v>24</v>
      </c>
      <c r="E5" s="60"/>
      <c r="F5" s="60"/>
      <c r="G5" s="60"/>
      <c r="H5" s="61"/>
      <c r="I5" s="59" t="s">
        <v>25</v>
      </c>
      <c r="J5" s="60"/>
      <c r="K5" s="60"/>
      <c r="L5" s="60"/>
      <c r="M5" s="61"/>
      <c r="N5" s="59" t="s">
        <v>26</v>
      </c>
      <c r="O5" s="60"/>
      <c r="P5" s="60"/>
      <c r="Q5" s="60"/>
      <c r="R5" s="61"/>
      <c r="S5" s="59" t="s">
        <v>27</v>
      </c>
      <c r="T5" s="60"/>
      <c r="U5" s="60"/>
      <c r="V5" s="60"/>
      <c r="W5" s="61"/>
      <c r="X5" s="59" t="s">
        <v>28</v>
      </c>
      <c r="Y5" s="60"/>
      <c r="Z5" s="60"/>
      <c r="AA5" s="60"/>
      <c r="AB5" s="61"/>
      <c r="AC5" s="59" t="s">
        <v>29</v>
      </c>
      <c r="AD5" s="60"/>
      <c r="AE5" s="60"/>
      <c r="AF5" s="60"/>
      <c r="AG5" s="61"/>
      <c r="AH5" s="59" t="s">
        <v>30</v>
      </c>
      <c r="AI5" s="60"/>
      <c r="AJ5" s="60"/>
      <c r="AK5" s="60"/>
      <c r="AL5" s="61"/>
      <c r="AM5" s="59" t="s">
        <v>31</v>
      </c>
      <c r="AN5" s="60"/>
      <c r="AO5" s="60"/>
      <c r="AP5" s="60"/>
      <c r="AQ5" s="61"/>
      <c r="AR5" s="59" t="s">
        <v>32</v>
      </c>
      <c r="AS5" s="60"/>
      <c r="AT5" s="60"/>
      <c r="AU5" s="60"/>
      <c r="AV5" s="61"/>
      <c r="AW5" s="59" t="s">
        <v>33</v>
      </c>
      <c r="AX5" s="60"/>
      <c r="AY5" s="60"/>
      <c r="AZ5" s="60"/>
      <c r="BA5" s="61"/>
      <c r="BB5" s="59" t="s">
        <v>34</v>
      </c>
      <c r="BC5" s="60"/>
      <c r="BD5" s="60"/>
      <c r="BE5" s="60"/>
      <c r="BF5" s="61"/>
      <c r="BG5" s="59" t="s">
        <v>35</v>
      </c>
      <c r="BH5" s="60"/>
      <c r="BI5" s="60"/>
      <c r="BJ5" s="60"/>
      <c r="BK5" s="61"/>
      <c r="BL5" s="59" t="s">
        <v>36</v>
      </c>
      <c r="BM5" s="60"/>
      <c r="BN5" s="60"/>
      <c r="BO5" s="60"/>
      <c r="BP5" s="61"/>
      <c r="BQ5" s="59" t="s">
        <v>37</v>
      </c>
      <c r="BR5" s="60"/>
      <c r="BS5" s="60"/>
      <c r="BT5" s="60"/>
      <c r="BU5" s="61"/>
      <c r="BV5" s="59" t="s">
        <v>38</v>
      </c>
      <c r="BW5" s="60"/>
      <c r="BX5" s="60"/>
      <c r="BY5" s="60"/>
      <c r="BZ5" s="61"/>
      <c r="CA5" s="59" t="s">
        <v>39</v>
      </c>
      <c r="CB5" s="60"/>
      <c r="CC5" s="60"/>
      <c r="CD5" s="60"/>
      <c r="CE5" s="61"/>
      <c r="CF5" s="59" t="s">
        <v>40</v>
      </c>
      <c r="CG5" s="60"/>
      <c r="CH5" s="60"/>
      <c r="CI5" s="60"/>
      <c r="CJ5" s="61"/>
      <c r="CK5" s="59" t="s">
        <v>46</v>
      </c>
      <c r="CL5" s="60"/>
      <c r="CM5" s="60"/>
      <c r="CN5" s="60"/>
      <c r="CO5" s="61"/>
      <c r="CP5" s="59" t="s">
        <v>41</v>
      </c>
      <c r="CQ5" s="60"/>
      <c r="CR5" s="60"/>
      <c r="CS5" s="60"/>
      <c r="CT5" s="61"/>
      <c r="CU5" s="59" t="s">
        <v>42</v>
      </c>
      <c r="CV5" s="60"/>
      <c r="CW5" s="60"/>
      <c r="CX5" s="60"/>
      <c r="CY5" s="61"/>
      <c r="CZ5" s="59" t="s">
        <v>43</v>
      </c>
      <c r="DA5" s="60"/>
      <c r="DB5" s="60"/>
      <c r="DC5" s="60"/>
      <c r="DD5" s="61"/>
      <c r="DE5" s="59" t="s">
        <v>44</v>
      </c>
      <c r="DF5" s="60"/>
      <c r="DG5" s="60"/>
      <c r="DH5" s="60"/>
      <c r="DI5" s="61"/>
      <c r="DJ5" s="59" t="s">
        <v>45</v>
      </c>
      <c r="DK5" s="60"/>
      <c r="DL5" s="60"/>
      <c r="DM5" s="60"/>
      <c r="DN5" s="61"/>
    </row>
    <row r="6" spans="1:120" ht="65.25" customHeight="1" x14ac:dyDescent="0.25">
      <c r="A6" s="53"/>
      <c r="B6" s="55"/>
      <c r="C6" s="58"/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5</v>
      </c>
      <c r="J6" s="8" t="s">
        <v>6</v>
      </c>
      <c r="K6" s="8" t="s">
        <v>7</v>
      </c>
      <c r="L6" s="8" t="s">
        <v>8</v>
      </c>
      <c r="M6" s="8" t="s">
        <v>9</v>
      </c>
      <c r="N6" s="8" t="s">
        <v>5</v>
      </c>
      <c r="O6" s="8" t="s">
        <v>6</v>
      </c>
      <c r="P6" s="8" t="s">
        <v>7</v>
      </c>
      <c r="Q6" s="8" t="s">
        <v>8</v>
      </c>
      <c r="R6" s="8" t="s">
        <v>9</v>
      </c>
      <c r="S6" s="8" t="s">
        <v>5</v>
      </c>
      <c r="T6" s="8" t="s">
        <v>6</v>
      </c>
      <c r="U6" s="8" t="s">
        <v>7</v>
      </c>
      <c r="V6" s="8" t="s">
        <v>8</v>
      </c>
      <c r="W6" s="8" t="s">
        <v>9</v>
      </c>
      <c r="X6" s="8" t="s">
        <v>5</v>
      </c>
      <c r="Y6" s="8" t="s">
        <v>6</v>
      </c>
      <c r="Z6" s="8" t="s">
        <v>7</v>
      </c>
      <c r="AA6" s="8" t="s">
        <v>8</v>
      </c>
      <c r="AB6" s="8" t="s">
        <v>9</v>
      </c>
      <c r="AC6" s="8" t="s">
        <v>5</v>
      </c>
      <c r="AD6" s="8" t="s">
        <v>6</v>
      </c>
      <c r="AE6" s="8" t="s">
        <v>7</v>
      </c>
      <c r="AF6" s="8" t="s">
        <v>8</v>
      </c>
      <c r="AG6" s="8" t="s">
        <v>9</v>
      </c>
      <c r="AH6" s="8" t="s">
        <v>5</v>
      </c>
      <c r="AI6" s="8" t="s">
        <v>6</v>
      </c>
      <c r="AJ6" s="8" t="s">
        <v>7</v>
      </c>
      <c r="AK6" s="8" t="s">
        <v>8</v>
      </c>
      <c r="AL6" s="8" t="s">
        <v>9</v>
      </c>
      <c r="AM6" s="8" t="s">
        <v>5</v>
      </c>
      <c r="AN6" s="8" t="s">
        <v>6</v>
      </c>
      <c r="AO6" s="8" t="s">
        <v>7</v>
      </c>
      <c r="AP6" s="8" t="s">
        <v>8</v>
      </c>
      <c r="AQ6" s="8" t="s">
        <v>9</v>
      </c>
      <c r="AR6" s="8" t="s">
        <v>5</v>
      </c>
      <c r="AS6" s="8" t="s">
        <v>6</v>
      </c>
      <c r="AT6" s="8" t="s">
        <v>7</v>
      </c>
      <c r="AU6" s="8" t="s">
        <v>8</v>
      </c>
      <c r="AV6" s="8" t="s">
        <v>9</v>
      </c>
      <c r="AW6" s="8" t="s">
        <v>5</v>
      </c>
      <c r="AX6" s="8" t="s">
        <v>6</v>
      </c>
      <c r="AY6" s="8" t="s">
        <v>7</v>
      </c>
      <c r="AZ6" s="8" t="s">
        <v>8</v>
      </c>
      <c r="BA6" s="8" t="s">
        <v>9</v>
      </c>
      <c r="BB6" s="8" t="s">
        <v>5</v>
      </c>
      <c r="BC6" s="8" t="s">
        <v>6</v>
      </c>
      <c r="BD6" s="8" t="s">
        <v>7</v>
      </c>
      <c r="BE6" s="8" t="s">
        <v>8</v>
      </c>
      <c r="BF6" s="8" t="s">
        <v>9</v>
      </c>
      <c r="BG6" s="8" t="s">
        <v>5</v>
      </c>
      <c r="BH6" s="8" t="s">
        <v>6</v>
      </c>
      <c r="BI6" s="8" t="s">
        <v>7</v>
      </c>
      <c r="BJ6" s="8" t="s">
        <v>8</v>
      </c>
      <c r="BK6" s="8" t="s">
        <v>9</v>
      </c>
      <c r="BL6" s="8" t="s">
        <v>5</v>
      </c>
      <c r="BM6" s="8" t="s">
        <v>6</v>
      </c>
      <c r="BN6" s="8" t="s">
        <v>7</v>
      </c>
      <c r="BO6" s="8" t="s">
        <v>8</v>
      </c>
      <c r="BP6" s="8" t="s">
        <v>9</v>
      </c>
      <c r="BQ6" s="8" t="s">
        <v>5</v>
      </c>
      <c r="BR6" s="8" t="s">
        <v>6</v>
      </c>
      <c r="BS6" s="8" t="s">
        <v>7</v>
      </c>
      <c r="BT6" s="8" t="s">
        <v>8</v>
      </c>
      <c r="BU6" s="8" t="s">
        <v>9</v>
      </c>
      <c r="BV6" s="8" t="s">
        <v>5</v>
      </c>
      <c r="BW6" s="8" t="s">
        <v>6</v>
      </c>
      <c r="BX6" s="8" t="s">
        <v>7</v>
      </c>
      <c r="BY6" s="8" t="s">
        <v>8</v>
      </c>
      <c r="BZ6" s="8" t="s">
        <v>9</v>
      </c>
      <c r="CA6" s="8" t="s">
        <v>5</v>
      </c>
      <c r="CB6" s="8" t="s">
        <v>6</v>
      </c>
      <c r="CC6" s="8" t="s">
        <v>7</v>
      </c>
      <c r="CD6" s="8" t="s">
        <v>8</v>
      </c>
      <c r="CE6" s="8" t="s">
        <v>9</v>
      </c>
      <c r="CF6" s="8" t="s">
        <v>5</v>
      </c>
      <c r="CG6" s="8" t="s">
        <v>6</v>
      </c>
      <c r="CH6" s="8" t="s">
        <v>7</v>
      </c>
      <c r="CI6" s="8" t="s">
        <v>8</v>
      </c>
      <c r="CJ6" s="8" t="s">
        <v>9</v>
      </c>
      <c r="CK6" s="8" t="s">
        <v>5</v>
      </c>
      <c r="CL6" s="8" t="s">
        <v>6</v>
      </c>
      <c r="CM6" s="8" t="s">
        <v>7</v>
      </c>
      <c r="CN6" s="8" t="s">
        <v>8</v>
      </c>
      <c r="CO6" s="8" t="s">
        <v>9</v>
      </c>
      <c r="CP6" s="8" t="s">
        <v>5</v>
      </c>
      <c r="CQ6" s="8" t="s">
        <v>6</v>
      </c>
      <c r="CR6" s="8" t="s">
        <v>7</v>
      </c>
      <c r="CS6" s="8" t="s">
        <v>8</v>
      </c>
      <c r="CT6" s="8" t="s">
        <v>9</v>
      </c>
      <c r="CU6" s="8" t="s">
        <v>5</v>
      </c>
      <c r="CV6" s="8" t="s">
        <v>6</v>
      </c>
      <c r="CW6" s="8" t="s">
        <v>7</v>
      </c>
      <c r="CX6" s="8" t="s">
        <v>8</v>
      </c>
      <c r="CY6" s="8" t="s">
        <v>9</v>
      </c>
      <c r="CZ6" s="8" t="s">
        <v>5</v>
      </c>
      <c r="DA6" s="8" t="s">
        <v>6</v>
      </c>
      <c r="DB6" s="8" t="s">
        <v>7</v>
      </c>
      <c r="DC6" s="8" t="s">
        <v>8</v>
      </c>
      <c r="DD6" s="8" t="s">
        <v>9</v>
      </c>
      <c r="DE6" s="8" t="s">
        <v>5</v>
      </c>
      <c r="DF6" s="8" t="s">
        <v>6</v>
      </c>
      <c r="DG6" s="8" t="s">
        <v>7</v>
      </c>
      <c r="DH6" s="8" t="s">
        <v>8</v>
      </c>
      <c r="DI6" s="8" t="s">
        <v>9</v>
      </c>
      <c r="DJ6" s="8" t="s">
        <v>5</v>
      </c>
      <c r="DK6" s="8"/>
      <c r="DL6" s="8" t="s">
        <v>6</v>
      </c>
      <c r="DM6" s="8" t="s">
        <v>7</v>
      </c>
      <c r="DN6" s="8" t="s">
        <v>9</v>
      </c>
    </row>
    <row r="7" spans="1:120" ht="230.25" customHeight="1" x14ac:dyDescent="0.25">
      <c r="A7" s="8">
        <v>1</v>
      </c>
      <c r="B7" s="9" t="s">
        <v>10</v>
      </c>
      <c r="C7" s="10">
        <v>7014.8</v>
      </c>
      <c r="D7" s="10">
        <v>7</v>
      </c>
      <c r="E7" s="10">
        <v>12</v>
      </c>
      <c r="F7" s="10">
        <f>C7*D7*E7</f>
        <v>589243.19999999995</v>
      </c>
      <c r="G7" s="10"/>
      <c r="H7" s="10">
        <f>F7+G7</f>
        <v>589243.19999999995</v>
      </c>
      <c r="I7" s="10">
        <v>8</v>
      </c>
      <c r="J7" s="10">
        <v>12</v>
      </c>
      <c r="K7" s="10">
        <f>I7*J7*C7</f>
        <v>673420.80000000005</v>
      </c>
      <c r="L7" s="10"/>
      <c r="M7" s="10">
        <v>673420.80000000005</v>
      </c>
      <c r="N7" s="11">
        <v>2</v>
      </c>
      <c r="O7" s="11">
        <v>12</v>
      </c>
      <c r="P7" s="11">
        <f>C7*N7*O7</f>
        <v>168355.20000000001</v>
      </c>
      <c r="Q7" s="11"/>
      <c r="R7" s="11">
        <f>P7+Q7</f>
        <v>168355.20000000001</v>
      </c>
      <c r="S7" s="10">
        <v>176</v>
      </c>
      <c r="T7" s="10">
        <v>12</v>
      </c>
      <c r="U7" s="10">
        <f>S7*T7*C7</f>
        <v>14815257.6</v>
      </c>
      <c r="V7" s="10"/>
      <c r="W7" s="10">
        <v>14815257.6</v>
      </c>
      <c r="X7" s="11">
        <v>10</v>
      </c>
      <c r="Y7" s="11">
        <v>12</v>
      </c>
      <c r="Z7" s="11">
        <f>C7*X7*Y7</f>
        <v>841776</v>
      </c>
      <c r="AA7" s="11"/>
      <c r="AB7" s="11">
        <f>Z7+AA7</f>
        <v>841776</v>
      </c>
      <c r="AC7" s="10">
        <v>20</v>
      </c>
      <c r="AD7" s="10">
        <v>12</v>
      </c>
      <c r="AE7" s="10">
        <f>C7*AC7*AD7</f>
        <v>1683552</v>
      </c>
      <c r="AF7" s="10"/>
      <c r="AG7" s="10">
        <f>AE7+AF7</f>
        <v>1683552</v>
      </c>
      <c r="AH7" s="10">
        <v>1</v>
      </c>
      <c r="AI7" s="10">
        <v>12</v>
      </c>
      <c r="AJ7" s="10">
        <f>AH7*AI7*C7</f>
        <v>84177.600000000006</v>
      </c>
      <c r="AK7" s="10"/>
      <c r="AL7" s="10">
        <v>84177.600000000006</v>
      </c>
      <c r="AM7" s="10">
        <v>1</v>
      </c>
      <c r="AN7" s="10">
        <v>12</v>
      </c>
      <c r="AO7" s="10">
        <f>AN7*AM7*C7</f>
        <v>84177.600000000006</v>
      </c>
      <c r="AP7" s="10"/>
      <c r="AQ7" s="10">
        <v>84177.600000000006</v>
      </c>
      <c r="AR7" s="11">
        <v>3</v>
      </c>
      <c r="AS7" s="11">
        <v>12</v>
      </c>
      <c r="AT7" s="11">
        <f>C7*AR7*AS7</f>
        <v>252532.80000000002</v>
      </c>
      <c r="AU7" s="11"/>
      <c r="AV7" s="11">
        <f>AT7+AU7</f>
        <v>252532.80000000002</v>
      </c>
      <c r="AW7" s="10">
        <v>11</v>
      </c>
      <c r="AX7" s="10">
        <v>12</v>
      </c>
      <c r="AY7" s="10">
        <f>C7*AW7*AX7</f>
        <v>925953.60000000009</v>
      </c>
      <c r="AZ7" s="10"/>
      <c r="BA7" s="10">
        <f>AY7+AZ7</f>
        <v>925953.60000000009</v>
      </c>
      <c r="BB7" s="10">
        <v>31</v>
      </c>
      <c r="BC7" s="10">
        <v>12</v>
      </c>
      <c r="BD7" s="10">
        <f>BB7*BC7*C7</f>
        <v>2609505.6</v>
      </c>
      <c r="BE7" s="10"/>
      <c r="BF7" s="10">
        <v>2609505.6</v>
      </c>
      <c r="BG7" s="10"/>
      <c r="BH7" s="10"/>
      <c r="BI7" s="10">
        <f>C7*BG7*BH7</f>
        <v>0</v>
      </c>
      <c r="BJ7" s="10"/>
      <c r="BK7" s="10">
        <f>BI7+BJ7</f>
        <v>0</v>
      </c>
      <c r="BL7" s="12">
        <v>1</v>
      </c>
      <c r="BM7" s="12">
        <v>12</v>
      </c>
      <c r="BN7" s="10">
        <f>C7*BL7*BM7</f>
        <v>84177.600000000006</v>
      </c>
      <c r="BO7" s="10"/>
      <c r="BP7" s="10">
        <f>BN7+BO7</f>
        <v>84177.600000000006</v>
      </c>
      <c r="BQ7" s="10">
        <v>2</v>
      </c>
      <c r="BR7" s="10">
        <v>12</v>
      </c>
      <c r="BS7" s="10">
        <f>BR7*BQ7*C7</f>
        <v>168355.20000000001</v>
      </c>
      <c r="BT7" s="10"/>
      <c r="BU7" s="10">
        <v>168355.20000000001</v>
      </c>
      <c r="BV7" s="10">
        <v>4</v>
      </c>
      <c r="BW7" s="10">
        <v>12</v>
      </c>
      <c r="BX7" s="10">
        <f>C7*BV7*BW7</f>
        <v>336710.40000000002</v>
      </c>
      <c r="BY7" s="10"/>
      <c r="BZ7" s="10">
        <f>BX7+BY7</f>
        <v>336710.40000000002</v>
      </c>
      <c r="CA7" s="10">
        <v>3</v>
      </c>
      <c r="CB7" s="10">
        <v>12</v>
      </c>
      <c r="CC7" s="10">
        <f>CB7*CA7*C7</f>
        <v>252532.80000000002</v>
      </c>
      <c r="CD7" s="10"/>
      <c r="CE7" s="10">
        <v>252532.8</v>
      </c>
      <c r="CF7" s="10">
        <v>26</v>
      </c>
      <c r="CG7" s="10">
        <v>12</v>
      </c>
      <c r="CH7" s="10">
        <f>C7*CF7*CG7</f>
        <v>2188617.6</v>
      </c>
      <c r="CI7" s="10"/>
      <c r="CJ7" s="10">
        <f>CH7+CI7</f>
        <v>2188617.6</v>
      </c>
      <c r="CK7" s="11">
        <v>10</v>
      </c>
      <c r="CL7" s="11">
        <v>12</v>
      </c>
      <c r="CM7" s="11">
        <f>C7*CK7*CL7</f>
        <v>841776</v>
      </c>
      <c r="CN7" s="11"/>
      <c r="CO7" s="11">
        <f>CM7+CN7</f>
        <v>841776</v>
      </c>
      <c r="CP7" s="10">
        <v>6</v>
      </c>
      <c r="CQ7" s="10">
        <v>12</v>
      </c>
      <c r="CR7" s="10">
        <f>C7*CP7*CQ7</f>
        <v>505065.60000000003</v>
      </c>
      <c r="CS7" s="10"/>
      <c r="CT7" s="10">
        <f>CR7+CS7</f>
        <v>505065.60000000003</v>
      </c>
      <c r="CU7" s="10">
        <v>54</v>
      </c>
      <c r="CV7" s="10">
        <v>12</v>
      </c>
      <c r="CW7" s="10">
        <f>C7*CU7*CV7</f>
        <v>4545590.4000000004</v>
      </c>
      <c r="CX7" s="10"/>
      <c r="CY7" s="10">
        <f>CW7+CX7</f>
        <v>4545590.4000000004</v>
      </c>
      <c r="CZ7" s="10">
        <v>49</v>
      </c>
      <c r="DA7" s="10">
        <v>12</v>
      </c>
      <c r="DB7" s="10">
        <f>C7*CZ7*DA7</f>
        <v>4124702.4000000004</v>
      </c>
      <c r="DC7" s="10"/>
      <c r="DD7" s="10">
        <f>DB7+DC7</f>
        <v>4124702.4000000004</v>
      </c>
      <c r="DE7" s="10">
        <v>4</v>
      </c>
      <c r="DF7" s="10">
        <v>12</v>
      </c>
      <c r="DG7" s="10">
        <f>DF7*DE7*C7</f>
        <v>336710.40000000002</v>
      </c>
      <c r="DH7" s="10"/>
      <c r="DI7" s="10">
        <v>336710.40000000002</v>
      </c>
      <c r="DJ7" s="10">
        <f>D7+I7+N7+S7+X7+AC7+AH7+AM7+AR7+AW7+BB7+BG7+BL7+BQ7+BV7+CA7+CF7+CK7+CP7+CU7+CZ7+DE7</f>
        <v>429</v>
      </c>
      <c r="DK7" s="10">
        <f t="shared" ref="DJ7:DK21" si="0">E7+J7+O7+T7+Y7+AD7+AI7+AN7+AS7+AX7+BC7+BH7+BM7+BR7+BW7+CB7+CG7+CL7+CQ7+CV7+DA7+DF7</f>
        <v>252</v>
      </c>
      <c r="DL7" s="10">
        <v>12</v>
      </c>
      <c r="DM7" s="10">
        <f t="shared" ref="DM7:DM21" si="1">F7+K7+P7+U7+Z7+AE7+AJ7+AO7+AT7+AY7+BD7+BI7+BN7+BS7+BX7+CC7+CH7+CM7+CR7+CW7+DB7+DG7</f>
        <v>36112190.400000006</v>
      </c>
      <c r="DN7" s="13">
        <f>H7+M7+R7+W7+AB7+AG7++AL7+AQ7+AV7+BA7+BF7+BK7+BP7+BU7++BZ7+CE7+CJ7+CO7+CT7+CY7+DD7+DI7</f>
        <v>36112190.400000006</v>
      </c>
      <c r="DO7">
        <f>DM7/DJ7/C7</f>
        <v>12.000000000000002</v>
      </c>
      <c r="DP7">
        <f>DJ7*DL7*C7</f>
        <v>36112190.399999999</v>
      </c>
    </row>
    <row r="8" spans="1:120" ht="60" customHeight="1" x14ac:dyDescent="0.25">
      <c r="A8" s="8">
        <v>2</v>
      </c>
      <c r="B8" s="9" t="s">
        <v>11</v>
      </c>
      <c r="C8" s="10">
        <v>202.8</v>
      </c>
      <c r="D8" s="10">
        <v>118</v>
      </c>
      <c r="E8" s="10">
        <v>96</v>
      </c>
      <c r="F8" s="10">
        <f t="shared" ref="F8:F20" si="2">C8*D8*E8</f>
        <v>2297318.4000000004</v>
      </c>
      <c r="G8" s="10"/>
      <c r="H8" s="10">
        <f t="shared" ref="H8:H20" si="3">F8+G8</f>
        <v>2297318.4000000004</v>
      </c>
      <c r="I8" s="10">
        <v>75</v>
      </c>
      <c r="J8" s="10">
        <v>96</v>
      </c>
      <c r="K8" s="10">
        <v>1460160</v>
      </c>
      <c r="L8" s="10"/>
      <c r="M8" s="10">
        <v>1460160</v>
      </c>
      <c r="N8" s="11">
        <v>23</v>
      </c>
      <c r="O8" s="11">
        <v>96</v>
      </c>
      <c r="P8" s="11">
        <f t="shared" ref="P8:P20" si="4">C8*N8*O8</f>
        <v>447782.40000000002</v>
      </c>
      <c r="Q8" s="11"/>
      <c r="R8" s="11">
        <f t="shared" ref="R8:R20" si="5">P8+Q8</f>
        <v>447782.40000000002</v>
      </c>
      <c r="S8" s="10">
        <v>874</v>
      </c>
      <c r="T8" s="10">
        <v>120</v>
      </c>
      <c r="U8" s="10">
        <v>21269664</v>
      </c>
      <c r="V8" s="10"/>
      <c r="W8" s="10">
        <v>21269664</v>
      </c>
      <c r="X8" s="11">
        <v>50</v>
      </c>
      <c r="Y8" s="11">
        <v>96</v>
      </c>
      <c r="Z8" s="11">
        <f t="shared" ref="Z8:Z20" si="6">C8*X8*Y8</f>
        <v>973440</v>
      </c>
      <c r="AA8" s="11"/>
      <c r="AB8" s="11">
        <f t="shared" ref="AB8:AB20" si="7">Z8+AA8</f>
        <v>973440</v>
      </c>
      <c r="AC8" s="10">
        <v>76</v>
      </c>
      <c r="AD8" s="10">
        <v>99</v>
      </c>
      <c r="AE8" s="10">
        <f t="shared" ref="AE8:AE20" si="8">C8*AC8*AD8</f>
        <v>1525867.2000000002</v>
      </c>
      <c r="AF8" s="10"/>
      <c r="AG8" s="10">
        <f t="shared" ref="AG8:AG21" si="9">AE8+AF8</f>
        <v>1525867.2000000002</v>
      </c>
      <c r="AH8" s="10"/>
      <c r="AI8" s="10"/>
      <c r="AJ8" s="10">
        <v>0</v>
      </c>
      <c r="AK8" s="10"/>
      <c r="AL8" s="10">
        <v>0</v>
      </c>
      <c r="AM8" s="10">
        <v>117</v>
      </c>
      <c r="AN8" s="10">
        <v>96</v>
      </c>
      <c r="AO8" s="10">
        <v>2277849.6</v>
      </c>
      <c r="AP8" s="10"/>
      <c r="AQ8" s="10">
        <v>2277849.6</v>
      </c>
      <c r="AR8" s="11">
        <v>35</v>
      </c>
      <c r="AS8" s="11">
        <v>11</v>
      </c>
      <c r="AT8" s="11">
        <f t="shared" ref="AT8:AT20" si="10">C8*AR8*AS8</f>
        <v>78078</v>
      </c>
      <c r="AU8" s="11"/>
      <c r="AV8" s="11">
        <f t="shared" ref="AV8:AV20" si="11">AT8+AU8</f>
        <v>78078</v>
      </c>
      <c r="AW8" s="10">
        <v>43</v>
      </c>
      <c r="AX8" s="10">
        <v>96</v>
      </c>
      <c r="AY8" s="10">
        <f t="shared" ref="AY8:AY20" si="12">C8*AW8*AX8</f>
        <v>837158.39999999991</v>
      </c>
      <c r="AZ8" s="10"/>
      <c r="BA8" s="10">
        <f t="shared" ref="BA8:BA20" si="13">AY8+AZ8</f>
        <v>837158.39999999991</v>
      </c>
      <c r="BB8" s="10">
        <v>39</v>
      </c>
      <c r="BC8" s="10">
        <v>144</v>
      </c>
      <c r="BD8" s="10">
        <v>1138924.8</v>
      </c>
      <c r="BE8" s="10"/>
      <c r="BF8" s="10">
        <v>1138924.8</v>
      </c>
      <c r="BG8" s="10">
        <v>12</v>
      </c>
      <c r="BH8" s="10">
        <v>327</v>
      </c>
      <c r="BI8" s="10">
        <f>C8*BG8*BH8</f>
        <v>795787.20000000007</v>
      </c>
      <c r="BJ8" s="10"/>
      <c r="BK8" s="10">
        <f t="shared" ref="BK8:BK20" si="14">BI8+BJ8</f>
        <v>795787.20000000007</v>
      </c>
      <c r="BL8" s="12">
        <v>70</v>
      </c>
      <c r="BM8" s="12">
        <v>106</v>
      </c>
      <c r="BN8" s="10">
        <f t="shared" ref="BN8:BN20" si="15">C8*BL8*BM8</f>
        <v>1504776</v>
      </c>
      <c r="BO8" s="10"/>
      <c r="BP8" s="10">
        <f t="shared" ref="BP8:BP20" si="16">BN8+BO8</f>
        <v>1504776</v>
      </c>
      <c r="BQ8" s="10">
        <v>45</v>
      </c>
      <c r="BR8" s="10">
        <v>72</v>
      </c>
      <c r="BS8" s="10">
        <v>657072</v>
      </c>
      <c r="BT8" s="10"/>
      <c r="BU8" s="10">
        <v>657072</v>
      </c>
      <c r="BV8" s="10">
        <v>65</v>
      </c>
      <c r="BW8" s="10">
        <v>97</v>
      </c>
      <c r="BX8" s="10">
        <f t="shared" ref="BX8:BX20" si="17">C8*BV8*BW8</f>
        <v>1278654</v>
      </c>
      <c r="BY8" s="10"/>
      <c r="BZ8" s="10">
        <f t="shared" ref="BZ8:BZ20" si="18">BX8+BY8</f>
        <v>1278654</v>
      </c>
      <c r="CA8" s="10">
        <v>73</v>
      </c>
      <c r="CB8" s="10">
        <v>45</v>
      </c>
      <c r="CC8" s="10">
        <v>666198</v>
      </c>
      <c r="CD8" s="10"/>
      <c r="CE8" s="10">
        <v>666198</v>
      </c>
      <c r="CF8" s="10">
        <v>75</v>
      </c>
      <c r="CG8" s="10">
        <v>48</v>
      </c>
      <c r="CH8" s="10">
        <f t="shared" ref="CH8:CH20" si="19">C8*CF8*CG8</f>
        <v>730080</v>
      </c>
      <c r="CI8" s="10"/>
      <c r="CJ8" s="10">
        <f t="shared" ref="CJ8:CJ20" si="20">CH8+CI8</f>
        <v>730080</v>
      </c>
      <c r="CK8" s="11">
        <v>10</v>
      </c>
      <c r="CL8" s="11">
        <v>6</v>
      </c>
      <c r="CM8" s="11">
        <f t="shared" ref="CM8:CM20" si="21">C8*CK8*CL8</f>
        <v>12168</v>
      </c>
      <c r="CN8" s="11"/>
      <c r="CO8" s="11">
        <f t="shared" ref="CO8:CO20" si="22">CM8+CN8</f>
        <v>12168</v>
      </c>
      <c r="CP8" s="10">
        <v>221</v>
      </c>
      <c r="CQ8" s="10">
        <v>140</v>
      </c>
      <c r="CR8" s="10">
        <f t="shared" ref="CR8:CR20" si="23">C8*CP8*CQ8</f>
        <v>6274632</v>
      </c>
      <c r="CS8" s="10"/>
      <c r="CT8" s="10">
        <f t="shared" ref="CT8:CT20" si="24">CR8+CS8</f>
        <v>6274632</v>
      </c>
      <c r="CU8" s="10">
        <v>150</v>
      </c>
      <c r="CV8" s="10">
        <v>44</v>
      </c>
      <c r="CW8" s="10">
        <f t="shared" ref="CW8:CW20" si="25">C8*CU8*CV8</f>
        <v>1338480</v>
      </c>
      <c r="CX8" s="10"/>
      <c r="CY8" s="10">
        <f t="shared" ref="CY8:CY20" si="26">CW8+CX8</f>
        <v>1338480</v>
      </c>
      <c r="CZ8" s="10">
        <v>141</v>
      </c>
      <c r="DA8" s="10">
        <v>96</v>
      </c>
      <c r="DB8" s="10">
        <f t="shared" ref="DB8:DB20" si="27">C8*CZ8*DA8</f>
        <v>2745100.8000000003</v>
      </c>
      <c r="DC8" s="10"/>
      <c r="DD8" s="10">
        <f t="shared" ref="DD8:DD20" si="28">DB8+DC8</f>
        <v>2745100.8000000003</v>
      </c>
      <c r="DE8" s="10">
        <v>67</v>
      </c>
      <c r="DF8" s="10">
        <v>48</v>
      </c>
      <c r="DG8" s="10">
        <v>652204.80000000005</v>
      </c>
      <c r="DH8" s="10"/>
      <c r="DI8" s="10">
        <v>652204.80000000005</v>
      </c>
      <c r="DJ8" s="10">
        <f t="shared" si="0"/>
        <v>2379</v>
      </c>
      <c r="DK8" s="10">
        <f t="shared" si="0"/>
        <v>1979</v>
      </c>
      <c r="DL8" s="10">
        <v>101.482556</v>
      </c>
      <c r="DM8" s="10">
        <f t="shared" si="1"/>
        <v>48961395.599999994</v>
      </c>
      <c r="DN8" s="13">
        <f t="shared" ref="DN8:DN21" si="29">H8+M8+R8+W8+AB8+AG8++AL8+AQ8+AV8+BA8+BF8+BK8+BP8+BU8++BZ8+CE8+CJ8+CO8+CT8+CY8+DD8+DI8</f>
        <v>48961395.599999994</v>
      </c>
      <c r="DO8">
        <f t="shared" ref="DO8:DO20" si="30">DM8/DJ8/C8</f>
        <v>101.48255569567044</v>
      </c>
    </row>
    <row r="9" spans="1:120" ht="58.5" customHeight="1" x14ac:dyDescent="0.25">
      <c r="A9" s="8">
        <v>3</v>
      </c>
      <c r="B9" s="9" t="s">
        <v>12</v>
      </c>
      <c r="C9" s="10">
        <v>177.4</v>
      </c>
      <c r="D9" s="10">
        <v>118</v>
      </c>
      <c r="E9" s="10">
        <v>96</v>
      </c>
      <c r="F9" s="10">
        <f t="shared" si="2"/>
        <v>2009587.2000000002</v>
      </c>
      <c r="G9" s="10"/>
      <c r="H9" s="10">
        <f t="shared" si="3"/>
        <v>2009587.2000000002</v>
      </c>
      <c r="I9" s="10">
        <v>77</v>
      </c>
      <c r="J9" s="10">
        <v>486</v>
      </c>
      <c r="K9" s="10">
        <v>6638662.7999999998</v>
      </c>
      <c r="L9" s="10"/>
      <c r="M9" s="10">
        <v>6638662.7999999998</v>
      </c>
      <c r="N9" s="11">
        <v>87</v>
      </c>
      <c r="O9" s="11">
        <v>186</v>
      </c>
      <c r="P9" s="11">
        <f t="shared" si="4"/>
        <v>2870686.8000000003</v>
      </c>
      <c r="Q9" s="11"/>
      <c r="R9" s="11">
        <f t="shared" si="5"/>
        <v>2870686.8000000003</v>
      </c>
      <c r="S9" s="10">
        <v>874</v>
      </c>
      <c r="T9" s="10">
        <v>136</v>
      </c>
      <c r="U9" s="10">
        <v>21086473.600000001</v>
      </c>
      <c r="V9" s="10"/>
      <c r="W9" s="10">
        <v>21086473.600000001</v>
      </c>
      <c r="X9" s="11">
        <v>182</v>
      </c>
      <c r="Y9" s="11">
        <v>110</v>
      </c>
      <c r="Z9" s="11">
        <f t="shared" si="6"/>
        <v>3551548</v>
      </c>
      <c r="AA9" s="11"/>
      <c r="AB9" s="11">
        <f t="shared" si="7"/>
        <v>3551548</v>
      </c>
      <c r="AC9" s="10">
        <v>104</v>
      </c>
      <c r="AD9" s="10">
        <v>217</v>
      </c>
      <c r="AE9" s="10">
        <f t="shared" si="8"/>
        <v>4003563.2000000007</v>
      </c>
      <c r="AF9" s="10"/>
      <c r="AG9" s="10">
        <f t="shared" si="9"/>
        <v>4003563.2000000007</v>
      </c>
      <c r="AH9" s="10">
        <v>109</v>
      </c>
      <c r="AI9" s="10">
        <v>291</v>
      </c>
      <c r="AJ9" s="10">
        <v>5626950.5999999996</v>
      </c>
      <c r="AK9" s="10"/>
      <c r="AL9" s="10">
        <v>5626950.5999999996</v>
      </c>
      <c r="AM9" s="10">
        <v>117</v>
      </c>
      <c r="AN9" s="10">
        <v>202</v>
      </c>
      <c r="AO9" s="10">
        <v>4192671.6</v>
      </c>
      <c r="AP9" s="10"/>
      <c r="AQ9" s="10">
        <v>4192671.6</v>
      </c>
      <c r="AR9" s="11">
        <v>35</v>
      </c>
      <c r="AS9" s="11">
        <v>124</v>
      </c>
      <c r="AT9" s="11">
        <f t="shared" si="10"/>
        <v>769916</v>
      </c>
      <c r="AU9" s="11"/>
      <c r="AV9" s="11">
        <f t="shared" si="11"/>
        <v>769916</v>
      </c>
      <c r="AW9" s="10">
        <v>43</v>
      </c>
      <c r="AX9" s="10">
        <v>96</v>
      </c>
      <c r="AY9" s="10">
        <f t="shared" si="12"/>
        <v>732307.2</v>
      </c>
      <c r="AZ9" s="10"/>
      <c r="BA9" s="10">
        <f t="shared" si="13"/>
        <v>732307.2</v>
      </c>
      <c r="BB9" s="10">
        <v>120</v>
      </c>
      <c r="BC9" s="10">
        <v>238</v>
      </c>
      <c r="BD9" s="10">
        <v>5066544</v>
      </c>
      <c r="BE9" s="10"/>
      <c r="BF9" s="10">
        <v>5066544</v>
      </c>
      <c r="BG9" s="10">
        <v>110</v>
      </c>
      <c r="BH9" s="10">
        <v>300</v>
      </c>
      <c r="BI9" s="10">
        <f t="shared" ref="BI9:BI20" si="31">C9*BG9*BH9</f>
        <v>5854200</v>
      </c>
      <c r="BJ9" s="10"/>
      <c r="BK9" s="10">
        <f t="shared" si="14"/>
        <v>5854200</v>
      </c>
      <c r="BL9" s="12">
        <v>88</v>
      </c>
      <c r="BM9" s="12">
        <v>211</v>
      </c>
      <c r="BN9" s="10">
        <f t="shared" si="15"/>
        <v>3293963.2</v>
      </c>
      <c r="BO9" s="10"/>
      <c r="BP9" s="10">
        <f t="shared" si="16"/>
        <v>3293963.2</v>
      </c>
      <c r="BQ9" s="10">
        <v>75</v>
      </c>
      <c r="BR9" s="10">
        <v>182</v>
      </c>
      <c r="BS9" s="10">
        <v>2421510</v>
      </c>
      <c r="BT9" s="10"/>
      <c r="BU9" s="10">
        <v>2421510</v>
      </c>
      <c r="BV9" s="10">
        <v>65</v>
      </c>
      <c r="BW9" s="10">
        <v>102</v>
      </c>
      <c r="BX9" s="10">
        <f t="shared" si="17"/>
        <v>1176162</v>
      </c>
      <c r="BY9" s="10"/>
      <c r="BZ9" s="10">
        <f t="shared" si="18"/>
        <v>1176162</v>
      </c>
      <c r="CA9" s="10">
        <v>80</v>
      </c>
      <c r="CB9" s="10">
        <v>270</v>
      </c>
      <c r="CC9" s="10">
        <v>3831840</v>
      </c>
      <c r="CD9" s="10"/>
      <c r="CE9" s="10">
        <v>3831840</v>
      </c>
      <c r="CF9" s="10">
        <v>75</v>
      </c>
      <c r="CG9" s="10">
        <v>306</v>
      </c>
      <c r="CH9" s="10">
        <f t="shared" si="19"/>
        <v>4071330</v>
      </c>
      <c r="CI9" s="10"/>
      <c r="CJ9" s="10">
        <f t="shared" si="20"/>
        <v>4071330</v>
      </c>
      <c r="CK9" s="11">
        <v>90</v>
      </c>
      <c r="CL9" s="11">
        <v>140</v>
      </c>
      <c r="CM9" s="11">
        <f t="shared" si="21"/>
        <v>2235240</v>
      </c>
      <c r="CN9" s="11"/>
      <c r="CO9" s="11">
        <f t="shared" si="22"/>
        <v>2235240</v>
      </c>
      <c r="CP9" s="10">
        <v>223</v>
      </c>
      <c r="CQ9" s="10">
        <v>152</v>
      </c>
      <c r="CR9" s="10">
        <f t="shared" si="23"/>
        <v>6013150.4000000004</v>
      </c>
      <c r="CS9" s="10"/>
      <c r="CT9" s="10">
        <f t="shared" si="24"/>
        <v>6013150.4000000004</v>
      </c>
      <c r="CU9" s="10">
        <v>306</v>
      </c>
      <c r="CV9" s="10">
        <v>112</v>
      </c>
      <c r="CW9" s="10">
        <f t="shared" si="25"/>
        <v>6079852.7999999998</v>
      </c>
      <c r="CX9" s="10"/>
      <c r="CY9" s="10">
        <f t="shared" si="26"/>
        <v>6079852.7999999998</v>
      </c>
      <c r="CZ9" s="10">
        <v>141</v>
      </c>
      <c r="DA9" s="10">
        <v>96</v>
      </c>
      <c r="DB9" s="10">
        <f t="shared" si="27"/>
        <v>2401286.4000000004</v>
      </c>
      <c r="DC9" s="10"/>
      <c r="DD9" s="10">
        <f t="shared" si="28"/>
        <v>2401286.4000000004</v>
      </c>
      <c r="DE9" s="10">
        <v>67</v>
      </c>
      <c r="DF9" s="10">
        <v>194</v>
      </c>
      <c r="DG9" s="10">
        <v>2305845.2000000002</v>
      </c>
      <c r="DH9" s="10"/>
      <c r="DI9" s="10">
        <v>2305845.2000000002</v>
      </c>
      <c r="DJ9" s="10">
        <f t="shared" si="0"/>
        <v>3186</v>
      </c>
      <c r="DK9" s="10">
        <f t="shared" si="0"/>
        <v>4247</v>
      </c>
      <c r="DL9" s="10">
        <v>170.26522299999999</v>
      </c>
      <c r="DM9" s="10">
        <f t="shared" si="1"/>
        <v>96233291.00000003</v>
      </c>
      <c r="DN9" s="13">
        <f t="shared" si="29"/>
        <v>96233291.00000003</v>
      </c>
      <c r="DO9">
        <f t="shared" si="30"/>
        <v>170.26522284996867</v>
      </c>
    </row>
    <row r="10" spans="1:120" ht="66" customHeight="1" x14ac:dyDescent="0.25">
      <c r="A10" s="8">
        <v>4</v>
      </c>
      <c r="B10" s="9" t="s">
        <v>13</v>
      </c>
      <c r="C10" s="10">
        <v>177.4</v>
      </c>
      <c r="D10" s="10">
        <v>4</v>
      </c>
      <c r="E10" s="10">
        <v>32</v>
      </c>
      <c r="F10" s="10">
        <f t="shared" si="2"/>
        <v>22707.200000000001</v>
      </c>
      <c r="G10" s="10"/>
      <c r="H10" s="10">
        <f t="shared" si="3"/>
        <v>22707.200000000001</v>
      </c>
      <c r="I10" s="10">
        <v>0</v>
      </c>
      <c r="J10" s="10">
        <v>0</v>
      </c>
      <c r="K10" s="10">
        <v>0</v>
      </c>
      <c r="L10" s="10"/>
      <c r="M10" s="10">
        <v>0</v>
      </c>
      <c r="N10" s="10">
        <v>100</v>
      </c>
      <c r="O10" s="10">
        <v>24</v>
      </c>
      <c r="P10" s="10">
        <f t="shared" si="4"/>
        <v>425760</v>
      </c>
      <c r="Q10" s="10"/>
      <c r="R10" s="10">
        <f t="shared" si="5"/>
        <v>425760</v>
      </c>
      <c r="S10" s="10">
        <v>24</v>
      </c>
      <c r="T10" s="10">
        <v>1</v>
      </c>
      <c r="U10" s="10">
        <v>4257.6000000000004</v>
      </c>
      <c r="V10" s="10"/>
      <c r="W10" s="10">
        <v>4257.6000000000004</v>
      </c>
      <c r="X10" s="10">
        <v>50</v>
      </c>
      <c r="Y10" s="10">
        <v>24</v>
      </c>
      <c r="Z10" s="10">
        <f t="shared" si="6"/>
        <v>212880</v>
      </c>
      <c r="AA10" s="10"/>
      <c r="AB10" s="10">
        <f t="shared" si="7"/>
        <v>212880</v>
      </c>
      <c r="AC10" s="10">
        <v>0</v>
      </c>
      <c r="AD10" s="10">
        <v>0</v>
      </c>
      <c r="AE10" s="10">
        <f t="shared" si="8"/>
        <v>0</v>
      </c>
      <c r="AF10" s="10"/>
      <c r="AG10" s="10">
        <f t="shared" si="9"/>
        <v>0</v>
      </c>
      <c r="AH10" s="10">
        <v>0</v>
      </c>
      <c r="AI10" s="10">
        <v>0</v>
      </c>
      <c r="AJ10" s="10">
        <v>0</v>
      </c>
      <c r="AK10" s="10"/>
      <c r="AL10" s="10">
        <v>0</v>
      </c>
      <c r="AM10" s="10">
        <v>0</v>
      </c>
      <c r="AN10" s="10">
        <v>0</v>
      </c>
      <c r="AO10" s="10">
        <f>AN10*AM10*C10</f>
        <v>0</v>
      </c>
      <c r="AP10" s="10"/>
      <c r="AQ10" s="10">
        <f>AO10</f>
        <v>0</v>
      </c>
      <c r="AR10" s="10">
        <v>28</v>
      </c>
      <c r="AS10" s="10">
        <v>12</v>
      </c>
      <c r="AT10" s="10">
        <f t="shared" si="10"/>
        <v>59606.399999999994</v>
      </c>
      <c r="AU10" s="10"/>
      <c r="AV10" s="10">
        <f t="shared" si="11"/>
        <v>59606.399999999994</v>
      </c>
      <c r="AW10" s="10">
        <v>8</v>
      </c>
      <c r="AX10" s="10">
        <v>24</v>
      </c>
      <c r="AY10" s="10">
        <f t="shared" si="12"/>
        <v>34060.800000000003</v>
      </c>
      <c r="AZ10" s="10"/>
      <c r="BA10" s="10">
        <f t="shared" si="13"/>
        <v>34060.800000000003</v>
      </c>
      <c r="BB10" s="10">
        <v>19</v>
      </c>
      <c r="BC10" s="10">
        <v>12</v>
      </c>
      <c r="BD10" s="10">
        <v>40447.199999999997</v>
      </c>
      <c r="BE10" s="10"/>
      <c r="BF10" s="10">
        <v>40447.199999999997</v>
      </c>
      <c r="BG10" s="10"/>
      <c r="BH10" s="10"/>
      <c r="BI10" s="10">
        <f t="shared" si="31"/>
        <v>0</v>
      </c>
      <c r="BJ10" s="10"/>
      <c r="BK10" s="10">
        <f t="shared" si="14"/>
        <v>0</v>
      </c>
      <c r="BL10" s="12">
        <v>10</v>
      </c>
      <c r="BM10" s="12">
        <v>12</v>
      </c>
      <c r="BN10" s="10">
        <f t="shared" si="15"/>
        <v>21288</v>
      </c>
      <c r="BO10" s="10"/>
      <c r="BP10" s="10">
        <f t="shared" si="16"/>
        <v>21288</v>
      </c>
      <c r="BQ10" s="10"/>
      <c r="BR10" s="10"/>
      <c r="BS10" s="10">
        <v>0</v>
      </c>
      <c r="BT10" s="10"/>
      <c r="BU10" s="10">
        <v>0</v>
      </c>
      <c r="BV10" s="10">
        <v>50</v>
      </c>
      <c r="BW10" s="10">
        <v>96</v>
      </c>
      <c r="BX10" s="10">
        <f t="shared" si="17"/>
        <v>851520</v>
      </c>
      <c r="BY10" s="10"/>
      <c r="BZ10" s="10">
        <f t="shared" si="18"/>
        <v>851520</v>
      </c>
      <c r="CA10" s="10">
        <v>6</v>
      </c>
      <c r="CB10" s="10">
        <v>4</v>
      </c>
      <c r="CC10" s="10">
        <v>4257.6000000000004</v>
      </c>
      <c r="CD10" s="10"/>
      <c r="CE10" s="10">
        <v>4257.6000000000004</v>
      </c>
      <c r="CF10" s="10"/>
      <c r="CG10" s="10"/>
      <c r="CH10" s="10">
        <f t="shared" si="19"/>
        <v>0</v>
      </c>
      <c r="CI10" s="10"/>
      <c r="CJ10" s="10">
        <f t="shared" si="20"/>
        <v>0</v>
      </c>
      <c r="CK10" s="10">
        <v>30</v>
      </c>
      <c r="CL10" s="10">
        <v>4</v>
      </c>
      <c r="CM10" s="10">
        <f t="shared" si="21"/>
        <v>21288</v>
      </c>
      <c r="CN10" s="10"/>
      <c r="CO10" s="10">
        <f t="shared" si="22"/>
        <v>21288</v>
      </c>
      <c r="CP10" s="10"/>
      <c r="CQ10" s="10"/>
      <c r="CR10" s="10">
        <f t="shared" si="23"/>
        <v>0</v>
      </c>
      <c r="CS10" s="10"/>
      <c r="CT10" s="10">
        <f t="shared" si="24"/>
        <v>0</v>
      </c>
      <c r="CU10" s="10">
        <v>50</v>
      </c>
      <c r="CV10" s="10">
        <v>7</v>
      </c>
      <c r="CW10" s="10">
        <f t="shared" si="25"/>
        <v>62090</v>
      </c>
      <c r="CX10" s="10"/>
      <c r="CY10" s="10">
        <f t="shared" si="26"/>
        <v>62090</v>
      </c>
      <c r="CZ10" s="10">
        <v>73</v>
      </c>
      <c r="DA10" s="10">
        <v>12</v>
      </c>
      <c r="DB10" s="10">
        <f t="shared" si="27"/>
        <v>155402.40000000002</v>
      </c>
      <c r="DC10" s="10"/>
      <c r="DD10" s="10">
        <f t="shared" si="28"/>
        <v>155402.40000000002</v>
      </c>
      <c r="DE10" s="10"/>
      <c r="DF10" s="10"/>
      <c r="DG10" s="10">
        <v>0</v>
      </c>
      <c r="DH10" s="10"/>
      <c r="DI10" s="10">
        <v>0</v>
      </c>
      <c r="DJ10" s="10">
        <f t="shared" si="0"/>
        <v>452</v>
      </c>
      <c r="DK10" s="10">
        <f t="shared" si="0"/>
        <v>264</v>
      </c>
      <c r="DL10" s="10">
        <v>23.889379999999999</v>
      </c>
      <c r="DM10" s="10">
        <f t="shared" si="1"/>
        <v>1915565.2000000002</v>
      </c>
      <c r="DN10" s="13">
        <f t="shared" si="29"/>
        <v>1915565.2000000002</v>
      </c>
      <c r="DO10">
        <f t="shared" si="30"/>
        <v>23.889380530973455</v>
      </c>
    </row>
    <row r="11" spans="1:120" ht="63.75" customHeight="1" x14ac:dyDescent="0.25">
      <c r="A11" s="8">
        <v>5</v>
      </c>
      <c r="B11" s="9" t="s">
        <v>14</v>
      </c>
      <c r="C11" s="10">
        <v>177.4</v>
      </c>
      <c r="D11" s="10">
        <v>89</v>
      </c>
      <c r="E11" s="10">
        <v>48</v>
      </c>
      <c r="F11" s="10">
        <f t="shared" si="2"/>
        <v>757852.8</v>
      </c>
      <c r="G11" s="10"/>
      <c r="H11" s="10">
        <f t="shared" si="3"/>
        <v>757852.8</v>
      </c>
      <c r="I11" s="10">
        <v>0</v>
      </c>
      <c r="J11" s="10">
        <v>0</v>
      </c>
      <c r="K11" s="10">
        <v>0</v>
      </c>
      <c r="L11" s="10"/>
      <c r="M11" s="10">
        <v>0</v>
      </c>
      <c r="N11" s="11">
        <v>100</v>
      </c>
      <c r="O11" s="11">
        <v>36</v>
      </c>
      <c r="P11" s="11">
        <f t="shared" si="4"/>
        <v>638640</v>
      </c>
      <c r="Q11" s="11"/>
      <c r="R11" s="11">
        <f t="shared" si="5"/>
        <v>638640</v>
      </c>
      <c r="S11" s="10"/>
      <c r="T11" s="10"/>
      <c r="U11" s="10">
        <v>0</v>
      </c>
      <c r="V11" s="10"/>
      <c r="W11" s="10">
        <v>0</v>
      </c>
      <c r="X11" s="11"/>
      <c r="Y11" s="11"/>
      <c r="Z11" s="11">
        <f t="shared" si="6"/>
        <v>0</v>
      </c>
      <c r="AA11" s="11"/>
      <c r="AB11" s="11">
        <f t="shared" si="7"/>
        <v>0</v>
      </c>
      <c r="AC11" s="10"/>
      <c r="AD11" s="10"/>
      <c r="AE11" s="10">
        <f t="shared" si="8"/>
        <v>0</v>
      </c>
      <c r="AF11" s="10"/>
      <c r="AG11" s="10">
        <f t="shared" si="9"/>
        <v>0</v>
      </c>
      <c r="AH11" s="10"/>
      <c r="AI11" s="10"/>
      <c r="AJ11" s="10">
        <v>0</v>
      </c>
      <c r="AK11" s="10"/>
      <c r="AL11" s="10">
        <v>0</v>
      </c>
      <c r="AM11" s="10"/>
      <c r="AN11" s="10"/>
      <c r="AO11" s="10">
        <v>0</v>
      </c>
      <c r="AP11" s="10"/>
      <c r="AQ11" s="10">
        <v>0</v>
      </c>
      <c r="AR11" s="11">
        <v>35</v>
      </c>
      <c r="AS11" s="11">
        <v>91</v>
      </c>
      <c r="AT11" s="11">
        <f t="shared" si="10"/>
        <v>565019</v>
      </c>
      <c r="AU11" s="11"/>
      <c r="AV11" s="11">
        <f t="shared" si="11"/>
        <v>565019</v>
      </c>
      <c r="AW11" s="10">
        <v>11</v>
      </c>
      <c r="AX11" s="10">
        <v>48</v>
      </c>
      <c r="AY11" s="10">
        <f t="shared" si="12"/>
        <v>93667.200000000012</v>
      </c>
      <c r="AZ11" s="10"/>
      <c r="BA11" s="10">
        <f t="shared" si="13"/>
        <v>93667.200000000012</v>
      </c>
      <c r="BB11" s="10">
        <v>65</v>
      </c>
      <c r="BC11" s="10">
        <v>96</v>
      </c>
      <c r="BD11" s="10">
        <v>1106976</v>
      </c>
      <c r="BE11" s="10"/>
      <c r="BF11" s="10">
        <v>1106976</v>
      </c>
      <c r="BG11" s="10"/>
      <c r="BH11" s="10"/>
      <c r="BI11" s="10">
        <f t="shared" si="31"/>
        <v>0</v>
      </c>
      <c r="BJ11" s="10"/>
      <c r="BK11" s="10">
        <f t="shared" si="14"/>
        <v>0</v>
      </c>
      <c r="BL11" s="12">
        <v>10</v>
      </c>
      <c r="BM11" s="12">
        <v>48</v>
      </c>
      <c r="BN11" s="10">
        <f t="shared" si="15"/>
        <v>85152</v>
      </c>
      <c r="BO11" s="10"/>
      <c r="BP11" s="10">
        <f t="shared" si="16"/>
        <v>85152</v>
      </c>
      <c r="BQ11" s="10">
        <v>10</v>
      </c>
      <c r="BR11" s="10">
        <v>24</v>
      </c>
      <c r="BS11" s="10">
        <v>42576</v>
      </c>
      <c r="BT11" s="10"/>
      <c r="BU11" s="10">
        <v>42576</v>
      </c>
      <c r="BV11" s="10">
        <v>65</v>
      </c>
      <c r="BW11" s="10">
        <v>98</v>
      </c>
      <c r="BX11" s="10">
        <f t="shared" si="17"/>
        <v>1130038</v>
      </c>
      <c r="BY11" s="10"/>
      <c r="BZ11" s="10">
        <f t="shared" si="18"/>
        <v>1130038</v>
      </c>
      <c r="CA11" s="10">
        <v>0</v>
      </c>
      <c r="CB11" s="10">
        <v>0</v>
      </c>
      <c r="CC11" s="10">
        <v>0</v>
      </c>
      <c r="CD11" s="10"/>
      <c r="CE11" s="10">
        <v>0</v>
      </c>
      <c r="CF11" s="10"/>
      <c r="CG11" s="10"/>
      <c r="CH11" s="10">
        <f t="shared" si="19"/>
        <v>0</v>
      </c>
      <c r="CI11" s="10"/>
      <c r="CJ11" s="10">
        <f t="shared" si="20"/>
        <v>0</v>
      </c>
      <c r="CK11" s="11">
        <v>26</v>
      </c>
      <c r="CL11" s="11">
        <v>96</v>
      </c>
      <c r="CM11" s="11">
        <f t="shared" si="21"/>
        <v>442790.40000000002</v>
      </c>
      <c r="CN11" s="11"/>
      <c r="CO11" s="11">
        <f t="shared" si="22"/>
        <v>442790.40000000002</v>
      </c>
      <c r="CP11" s="10">
        <v>47</v>
      </c>
      <c r="CQ11" s="10">
        <v>144</v>
      </c>
      <c r="CR11" s="10">
        <f t="shared" si="23"/>
        <v>1200643.2000000002</v>
      </c>
      <c r="CS11" s="10"/>
      <c r="CT11" s="10">
        <f t="shared" si="24"/>
        <v>1200643.2000000002</v>
      </c>
      <c r="CU11" s="10">
        <v>50</v>
      </c>
      <c r="CV11" s="10">
        <v>55</v>
      </c>
      <c r="CW11" s="10">
        <f t="shared" si="25"/>
        <v>487850</v>
      </c>
      <c r="CX11" s="10"/>
      <c r="CY11" s="10">
        <f t="shared" si="26"/>
        <v>487850</v>
      </c>
      <c r="CZ11" s="10"/>
      <c r="DA11" s="10"/>
      <c r="DB11" s="10">
        <f t="shared" si="27"/>
        <v>0</v>
      </c>
      <c r="DC11" s="10"/>
      <c r="DD11" s="10">
        <f t="shared" si="28"/>
        <v>0</v>
      </c>
      <c r="DE11" s="10"/>
      <c r="DF11" s="10"/>
      <c r="DG11" s="10">
        <v>0</v>
      </c>
      <c r="DH11" s="10"/>
      <c r="DI11" s="10">
        <v>0</v>
      </c>
      <c r="DJ11" s="10">
        <f t="shared" si="0"/>
        <v>508</v>
      </c>
      <c r="DK11" s="10">
        <f t="shared" si="0"/>
        <v>784</v>
      </c>
      <c r="DL11" s="10">
        <v>72.694879999999998</v>
      </c>
      <c r="DM11" s="10">
        <f t="shared" si="1"/>
        <v>6551204.6000000006</v>
      </c>
      <c r="DN11" s="13">
        <f t="shared" si="29"/>
        <v>6551204.6000000006</v>
      </c>
      <c r="DO11">
        <f t="shared" si="30"/>
        <v>72.694881889763778</v>
      </c>
    </row>
    <row r="12" spans="1:120" ht="79.5" customHeight="1" x14ac:dyDescent="0.25">
      <c r="A12" s="8">
        <v>6</v>
      </c>
      <c r="B12" s="9" t="s">
        <v>15</v>
      </c>
      <c r="C12" s="10">
        <v>152.1</v>
      </c>
      <c r="D12" s="10">
        <v>4</v>
      </c>
      <c r="E12" s="10">
        <v>96</v>
      </c>
      <c r="F12" s="10">
        <f t="shared" si="2"/>
        <v>58406.399999999994</v>
      </c>
      <c r="G12" s="10"/>
      <c r="H12" s="10">
        <f t="shared" si="3"/>
        <v>58406.399999999994</v>
      </c>
      <c r="I12" s="10">
        <v>35</v>
      </c>
      <c r="J12" s="10">
        <v>5</v>
      </c>
      <c r="K12" s="10">
        <v>26617.5</v>
      </c>
      <c r="L12" s="10"/>
      <c r="M12" s="10">
        <v>26617.5</v>
      </c>
      <c r="N12" s="11">
        <v>21</v>
      </c>
      <c r="O12" s="11">
        <v>12</v>
      </c>
      <c r="P12" s="11">
        <f t="shared" si="4"/>
        <v>38329.199999999997</v>
      </c>
      <c r="Q12" s="11"/>
      <c r="R12" s="11">
        <f t="shared" si="5"/>
        <v>38329.199999999997</v>
      </c>
      <c r="S12" s="10"/>
      <c r="T12" s="10"/>
      <c r="U12" s="10">
        <v>0</v>
      </c>
      <c r="V12" s="10"/>
      <c r="W12" s="10">
        <v>0</v>
      </c>
      <c r="X12" s="11">
        <v>55</v>
      </c>
      <c r="Y12" s="11">
        <v>16</v>
      </c>
      <c r="Z12" s="11">
        <f t="shared" si="6"/>
        <v>133848</v>
      </c>
      <c r="AA12" s="11"/>
      <c r="AB12" s="11">
        <f t="shared" si="7"/>
        <v>133848</v>
      </c>
      <c r="AC12" s="10"/>
      <c r="AD12" s="10"/>
      <c r="AE12" s="10">
        <f t="shared" si="8"/>
        <v>0</v>
      </c>
      <c r="AF12" s="10"/>
      <c r="AG12" s="10">
        <f t="shared" si="9"/>
        <v>0</v>
      </c>
      <c r="AH12" s="10">
        <v>30</v>
      </c>
      <c r="AI12" s="10">
        <v>4</v>
      </c>
      <c r="AJ12" s="10">
        <v>18252</v>
      </c>
      <c r="AK12" s="10"/>
      <c r="AL12" s="10">
        <v>18252</v>
      </c>
      <c r="AM12" s="10"/>
      <c r="AN12" s="10"/>
      <c r="AO12" s="10">
        <v>0</v>
      </c>
      <c r="AP12" s="10"/>
      <c r="AQ12" s="10">
        <v>0</v>
      </c>
      <c r="AR12" s="11">
        <v>10</v>
      </c>
      <c r="AS12" s="11">
        <v>122</v>
      </c>
      <c r="AT12" s="11">
        <f t="shared" si="10"/>
        <v>185562</v>
      </c>
      <c r="AU12" s="11"/>
      <c r="AV12" s="11">
        <f t="shared" si="11"/>
        <v>185562</v>
      </c>
      <c r="AW12" s="10">
        <v>18</v>
      </c>
      <c r="AX12" s="10">
        <v>16</v>
      </c>
      <c r="AY12" s="10">
        <f t="shared" si="12"/>
        <v>43804.799999999996</v>
      </c>
      <c r="AZ12" s="10"/>
      <c r="BA12" s="10">
        <f t="shared" si="13"/>
        <v>43804.799999999996</v>
      </c>
      <c r="BB12" s="10">
        <v>15</v>
      </c>
      <c r="BC12" s="10">
        <v>48</v>
      </c>
      <c r="BD12" s="10">
        <v>109512</v>
      </c>
      <c r="BE12" s="10"/>
      <c r="BF12" s="10">
        <v>109512</v>
      </c>
      <c r="BG12" s="10">
        <v>2</v>
      </c>
      <c r="BH12" s="10">
        <v>9</v>
      </c>
      <c r="BI12" s="10">
        <f t="shared" si="31"/>
        <v>2737.7999999999997</v>
      </c>
      <c r="BJ12" s="10"/>
      <c r="BK12" s="10">
        <f t="shared" si="14"/>
        <v>2737.7999999999997</v>
      </c>
      <c r="BL12" s="12">
        <v>0</v>
      </c>
      <c r="BM12" s="12">
        <v>0</v>
      </c>
      <c r="BN12" s="10">
        <f t="shared" si="15"/>
        <v>0</v>
      </c>
      <c r="BO12" s="10"/>
      <c r="BP12" s="10">
        <f t="shared" si="16"/>
        <v>0</v>
      </c>
      <c r="BQ12" s="10">
        <v>2</v>
      </c>
      <c r="BR12" s="10">
        <v>20</v>
      </c>
      <c r="BS12" s="10">
        <v>6084</v>
      </c>
      <c r="BT12" s="10"/>
      <c r="BU12" s="10">
        <v>6084</v>
      </c>
      <c r="BV12" s="10"/>
      <c r="BW12" s="10"/>
      <c r="BX12" s="10">
        <f t="shared" si="17"/>
        <v>0</v>
      </c>
      <c r="BY12" s="10"/>
      <c r="BZ12" s="10">
        <f t="shared" si="18"/>
        <v>0</v>
      </c>
      <c r="CA12" s="10">
        <v>10</v>
      </c>
      <c r="CB12" s="10">
        <v>12</v>
      </c>
      <c r="CC12" s="10">
        <v>18252</v>
      </c>
      <c r="CD12" s="10"/>
      <c r="CE12" s="10">
        <v>18252</v>
      </c>
      <c r="CF12" s="10"/>
      <c r="CG12" s="10"/>
      <c r="CH12" s="10">
        <f t="shared" si="19"/>
        <v>0</v>
      </c>
      <c r="CI12" s="10"/>
      <c r="CJ12" s="10">
        <f t="shared" si="20"/>
        <v>0</v>
      </c>
      <c r="CK12" s="11">
        <v>26</v>
      </c>
      <c r="CL12" s="11">
        <v>240</v>
      </c>
      <c r="CM12" s="11">
        <f t="shared" si="21"/>
        <v>949104</v>
      </c>
      <c r="CN12" s="11"/>
      <c r="CO12" s="11">
        <f t="shared" si="22"/>
        <v>949104</v>
      </c>
      <c r="CP12" s="10"/>
      <c r="CQ12" s="10"/>
      <c r="CR12" s="10">
        <f t="shared" si="23"/>
        <v>0</v>
      </c>
      <c r="CS12" s="10"/>
      <c r="CT12" s="10">
        <f t="shared" si="24"/>
        <v>0</v>
      </c>
      <c r="CU12" s="10">
        <v>0</v>
      </c>
      <c r="CV12" s="10">
        <v>0</v>
      </c>
      <c r="CW12" s="10">
        <f t="shared" si="25"/>
        <v>0</v>
      </c>
      <c r="CX12" s="10"/>
      <c r="CY12" s="10">
        <f t="shared" si="26"/>
        <v>0</v>
      </c>
      <c r="CZ12" s="10">
        <v>40</v>
      </c>
      <c r="DA12" s="10">
        <v>12</v>
      </c>
      <c r="DB12" s="10">
        <f t="shared" si="27"/>
        <v>73008</v>
      </c>
      <c r="DC12" s="10"/>
      <c r="DD12" s="10">
        <f t="shared" si="28"/>
        <v>73008</v>
      </c>
      <c r="DE12" s="10"/>
      <c r="DF12" s="10"/>
      <c r="DG12" s="10"/>
      <c r="DH12" s="10"/>
      <c r="DI12" s="10">
        <v>0</v>
      </c>
      <c r="DJ12" s="10">
        <f t="shared" si="0"/>
        <v>268</v>
      </c>
      <c r="DK12" s="10">
        <f t="shared" si="0"/>
        <v>612</v>
      </c>
      <c r="DL12" s="10">
        <v>40.809699999999999</v>
      </c>
      <c r="DM12" s="10">
        <f t="shared" si="1"/>
        <v>1663517.7</v>
      </c>
      <c r="DN12" s="13">
        <f t="shared" si="29"/>
        <v>1663517.7</v>
      </c>
      <c r="DO12">
        <f t="shared" si="30"/>
        <v>40.809701492537307</v>
      </c>
    </row>
    <row r="13" spans="1:120" ht="67.5" customHeight="1" x14ac:dyDescent="0.25">
      <c r="A13" s="8">
        <v>7</v>
      </c>
      <c r="B13" s="9" t="s">
        <v>16</v>
      </c>
      <c r="C13" s="10">
        <v>177.4</v>
      </c>
      <c r="D13" s="10"/>
      <c r="E13" s="10"/>
      <c r="F13" s="10">
        <f t="shared" si="2"/>
        <v>0</v>
      </c>
      <c r="G13" s="10"/>
      <c r="H13" s="10">
        <f t="shared" si="3"/>
        <v>0</v>
      </c>
      <c r="I13" s="10">
        <v>9</v>
      </c>
      <c r="J13" s="10">
        <v>6</v>
      </c>
      <c r="K13" s="10">
        <v>9579.6</v>
      </c>
      <c r="L13" s="10"/>
      <c r="M13" s="10">
        <v>9579.6</v>
      </c>
      <c r="N13" s="11">
        <v>2</v>
      </c>
      <c r="O13" s="11">
        <v>12</v>
      </c>
      <c r="P13" s="11">
        <f t="shared" si="4"/>
        <v>4257.6000000000004</v>
      </c>
      <c r="Q13" s="11"/>
      <c r="R13" s="11">
        <f t="shared" si="5"/>
        <v>4257.6000000000004</v>
      </c>
      <c r="S13" s="10"/>
      <c r="T13" s="10"/>
      <c r="U13" s="10">
        <v>0</v>
      </c>
      <c r="V13" s="10"/>
      <c r="W13" s="10">
        <v>0</v>
      </c>
      <c r="X13" s="11">
        <v>1</v>
      </c>
      <c r="Y13" s="11">
        <v>4</v>
      </c>
      <c r="Z13" s="11">
        <f t="shared" si="6"/>
        <v>709.6</v>
      </c>
      <c r="AA13" s="11"/>
      <c r="AB13" s="11">
        <f t="shared" si="7"/>
        <v>709.6</v>
      </c>
      <c r="AC13" s="10"/>
      <c r="AD13" s="10"/>
      <c r="AE13" s="10">
        <f t="shared" si="8"/>
        <v>0</v>
      </c>
      <c r="AF13" s="10"/>
      <c r="AG13" s="10">
        <f t="shared" si="9"/>
        <v>0</v>
      </c>
      <c r="AH13" s="10"/>
      <c r="AI13" s="10"/>
      <c r="AJ13" s="10">
        <v>0</v>
      </c>
      <c r="AK13" s="10"/>
      <c r="AL13" s="10">
        <v>0</v>
      </c>
      <c r="AM13" s="10"/>
      <c r="AN13" s="10"/>
      <c r="AO13" s="10">
        <v>0</v>
      </c>
      <c r="AP13" s="10"/>
      <c r="AQ13" s="10">
        <v>0</v>
      </c>
      <c r="AR13" s="11">
        <v>8</v>
      </c>
      <c r="AS13" s="11">
        <v>2</v>
      </c>
      <c r="AT13" s="11">
        <f t="shared" si="10"/>
        <v>2838.4</v>
      </c>
      <c r="AU13" s="11"/>
      <c r="AV13" s="11">
        <f t="shared" si="11"/>
        <v>2838.4</v>
      </c>
      <c r="AW13" s="10">
        <v>10</v>
      </c>
      <c r="AX13" s="10">
        <v>81</v>
      </c>
      <c r="AY13" s="10">
        <f t="shared" si="12"/>
        <v>143694</v>
      </c>
      <c r="AZ13" s="10"/>
      <c r="BA13" s="10">
        <f t="shared" si="13"/>
        <v>143694</v>
      </c>
      <c r="BB13" s="10">
        <v>25</v>
      </c>
      <c r="BC13" s="10">
        <v>48</v>
      </c>
      <c r="BD13" s="10">
        <v>212880</v>
      </c>
      <c r="BE13" s="10"/>
      <c r="BF13" s="10">
        <v>212880</v>
      </c>
      <c r="BG13" s="10"/>
      <c r="BH13" s="10"/>
      <c r="BI13" s="10">
        <f t="shared" si="31"/>
        <v>0</v>
      </c>
      <c r="BJ13" s="10"/>
      <c r="BK13" s="10">
        <f t="shared" si="14"/>
        <v>0</v>
      </c>
      <c r="BL13" s="12">
        <v>0</v>
      </c>
      <c r="BM13" s="12">
        <v>0</v>
      </c>
      <c r="BN13" s="10">
        <f t="shared" si="15"/>
        <v>0</v>
      </c>
      <c r="BO13" s="10"/>
      <c r="BP13" s="10">
        <f t="shared" si="16"/>
        <v>0</v>
      </c>
      <c r="BQ13" s="10"/>
      <c r="BR13" s="10"/>
      <c r="BS13" s="10">
        <v>0</v>
      </c>
      <c r="BT13" s="10"/>
      <c r="BU13" s="10">
        <v>0</v>
      </c>
      <c r="BV13" s="10"/>
      <c r="BW13" s="10"/>
      <c r="BX13" s="10">
        <f t="shared" si="17"/>
        <v>0</v>
      </c>
      <c r="BY13" s="10"/>
      <c r="BZ13" s="10">
        <f t="shared" si="18"/>
        <v>0</v>
      </c>
      <c r="CA13" s="10">
        <v>2</v>
      </c>
      <c r="CB13" s="10">
        <v>21</v>
      </c>
      <c r="CC13" s="10">
        <v>7450.8</v>
      </c>
      <c r="CD13" s="10"/>
      <c r="CE13" s="10">
        <v>7450.8</v>
      </c>
      <c r="CF13" s="10"/>
      <c r="CG13" s="10"/>
      <c r="CH13" s="10">
        <f t="shared" si="19"/>
        <v>0</v>
      </c>
      <c r="CI13" s="10"/>
      <c r="CJ13" s="10">
        <f t="shared" si="20"/>
        <v>0</v>
      </c>
      <c r="CK13" s="11">
        <v>5</v>
      </c>
      <c r="CL13" s="11">
        <v>60</v>
      </c>
      <c r="CM13" s="11">
        <f t="shared" si="21"/>
        <v>53220</v>
      </c>
      <c r="CN13" s="11"/>
      <c r="CO13" s="11">
        <f t="shared" si="22"/>
        <v>53220</v>
      </c>
      <c r="CP13" s="10"/>
      <c r="CQ13" s="10"/>
      <c r="CR13" s="10">
        <f t="shared" si="23"/>
        <v>0</v>
      </c>
      <c r="CS13" s="10"/>
      <c r="CT13" s="10">
        <f t="shared" si="24"/>
        <v>0</v>
      </c>
      <c r="CU13" s="10">
        <v>2</v>
      </c>
      <c r="CV13" s="10">
        <v>10</v>
      </c>
      <c r="CW13" s="10">
        <f t="shared" si="25"/>
        <v>3548</v>
      </c>
      <c r="CX13" s="10"/>
      <c r="CY13" s="10">
        <f t="shared" si="26"/>
        <v>3548</v>
      </c>
      <c r="CZ13" s="10">
        <v>14</v>
      </c>
      <c r="DA13" s="10">
        <v>12</v>
      </c>
      <c r="DB13" s="10">
        <f t="shared" si="27"/>
        <v>29803.199999999997</v>
      </c>
      <c r="DC13" s="10"/>
      <c r="DD13" s="10">
        <f t="shared" si="28"/>
        <v>29803.199999999997</v>
      </c>
      <c r="DE13" s="10"/>
      <c r="DF13" s="10"/>
      <c r="DG13" s="10">
        <v>0</v>
      </c>
      <c r="DH13" s="10"/>
      <c r="DI13" s="10">
        <v>0</v>
      </c>
      <c r="DJ13" s="10">
        <f t="shared" si="0"/>
        <v>78</v>
      </c>
      <c r="DK13" s="10">
        <f t="shared" si="0"/>
        <v>256</v>
      </c>
      <c r="DL13" s="10">
        <v>33.820500000000003</v>
      </c>
      <c r="DM13" s="10">
        <f t="shared" si="1"/>
        <v>467981.2</v>
      </c>
      <c r="DN13" s="13">
        <f t="shared" si="29"/>
        <v>467981.2</v>
      </c>
      <c r="DO13">
        <f t="shared" si="30"/>
        <v>33.820512820512818</v>
      </c>
    </row>
    <row r="14" spans="1:120" ht="54.75" customHeight="1" x14ac:dyDescent="0.25">
      <c r="A14" s="8">
        <v>8</v>
      </c>
      <c r="B14" s="9" t="s">
        <v>17</v>
      </c>
      <c r="C14" s="10">
        <v>177.4</v>
      </c>
      <c r="D14" s="10"/>
      <c r="E14" s="10"/>
      <c r="F14" s="10">
        <f t="shared" si="2"/>
        <v>0</v>
      </c>
      <c r="G14" s="10"/>
      <c r="H14" s="10">
        <f t="shared" si="3"/>
        <v>0</v>
      </c>
      <c r="I14" s="10">
        <v>0</v>
      </c>
      <c r="J14" s="10">
        <v>0</v>
      </c>
      <c r="K14" s="10">
        <v>0</v>
      </c>
      <c r="L14" s="10"/>
      <c r="M14" s="10">
        <v>0</v>
      </c>
      <c r="N14" s="11">
        <v>0</v>
      </c>
      <c r="O14" s="11">
        <v>0</v>
      </c>
      <c r="P14" s="11">
        <f t="shared" si="4"/>
        <v>0</v>
      </c>
      <c r="Q14" s="11"/>
      <c r="R14" s="11">
        <f t="shared" si="5"/>
        <v>0</v>
      </c>
      <c r="S14" s="10"/>
      <c r="T14" s="10"/>
      <c r="U14" s="10">
        <v>0</v>
      </c>
      <c r="V14" s="10"/>
      <c r="W14" s="10">
        <v>0</v>
      </c>
      <c r="X14" s="11"/>
      <c r="Y14" s="11"/>
      <c r="Z14" s="11">
        <f t="shared" si="6"/>
        <v>0</v>
      </c>
      <c r="AA14" s="11"/>
      <c r="AB14" s="11">
        <f t="shared" si="7"/>
        <v>0</v>
      </c>
      <c r="AC14" s="10"/>
      <c r="AD14" s="10"/>
      <c r="AE14" s="10">
        <f t="shared" si="8"/>
        <v>0</v>
      </c>
      <c r="AF14" s="10"/>
      <c r="AG14" s="10">
        <f t="shared" si="9"/>
        <v>0</v>
      </c>
      <c r="AH14" s="10"/>
      <c r="AI14" s="10"/>
      <c r="AJ14" s="10">
        <v>0</v>
      </c>
      <c r="AK14" s="10"/>
      <c r="AL14" s="10">
        <v>0</v>
      </c>
      <c r="AM14" s="10"/>
      <c r="AN14" s="10"/>
      <c r="AO14" s="10">
        <v>0</v>
      </c>
      <c r="AP14" s="10"/>
      <c r="AQ14" s="10">
        <v>0</v>
      </c>
      <c r="AR14" s="11"/>
      <c r="AS14" s="11"/>
      <c r="AT14" s="11">
        <f t="shared" si="10"/>
        <v>0</v>
      </c>
      <c r="AU14" s="11"/>
      <c r="AV14" s="11">
        <f t="shared" si="11"/>
        <v>0</v>
      </c>
      <c r="AW14" s="10">
        <v>3</v>
      </c>
      <c r="AX14" s="10">
        <v>4</v>
      </c>
      <c r="AY14" s="10">
        <f t="shared" si="12"/>
        <v>2128.8000000000002</v>
      </c>
      <c r="AZ14" s="10"/>
      <c r="BA14" s="10">
        <f t="shared" si="13"/>
        <v>2128.8000000000002</v>
      </c>
      <c r="BB14" s="10">
        <v>3</v>
      </c>
      <c r="BC14" s="10">
        <v>48</v>
      </c>
      <c r="BD14" s="10">
        <v>25545.599999999999</v>
      </c>
      <c r="BE14" s="10"/>
      <c r="BF14" s="10">
        <v>25545.599999999999</v>
      </c>
      <c r="BG14" s="10">
        <v>1</v>
      </c>
      <c r="BH14" s="10">
        <v>8</v>
      </c>
      <c r="BI14" s="10">
        <f t="shared" si="31"/>
        <v>1419.2</v>
      </c>
      <c r="BJ14" s="10"/>
      <c r="BK14" s="10">
        <f t="shared" si="14"/>
        <v>1419.2</v>
      </c>
      <c r="BL14" s="12">
        <v>0</v>
      </c>
      <c r="BM14" s="12">
        <v>0</v>
      </c>
      <c r="BN14" s="10">
        <f t="shared" si="15"/>
        <v>0</v>
      </c>
      <c r="BO14" s="10"/>
      <c r="BP14" s="10">
        <f t="shared" si="16"/>
        <v>0</v>
      </c>
      <c r="BQ14" s="10"/>
      <c r="BR14" s="10"/>
      <c r="BS14" s="10">
        <v>0</v>
      </c>
      <c r="BT14" s="10"/>
      <c r="BU14" s="10">
        <v>0</v>
      </c>
      <c r="BV14" s="10"/>
      <c r="BW14" s="10"/>
      <c r="BX14" s="10">
        <f t="shared" si="17"/>
        <v>0</v>
      </c>
      <c r="BY14" s="10"/>
      <c r="BZ14" s="10">
        <f t="shared" si="18"/>
        <v>0</v>
      </c>
      <c r="CA14" s="10">
        <v>0</v>
      </c>
      <c r="CB14" s="10"/>
      <c r="CC14" s="10">
        <v>0</v>
      </c>
      <c r="CD14" s="10"/>
      <c r="CE14" s="10">
        <v>0</v>
      </c>
      <c r="CF14" s="10"/>
      <c r="CG14" s="10"/>
      <c r="CH14" s="10">
        <f t="shared" si="19"/>
        <v>0</v>
      </c>
      <c r="CI14" s="10"/>
      <c r="CJ14" s="10">
        <f t="shared" si="20"/>
        <v>0</v>
      </c>
      <c r="CK14" s="11"/>
      <c r="CL14" s="11"/>
      <c r="CM14" s="11">
        <f t="shared" si="21"/>
        <v>0</v>
      </c>
      <c r="CN14" s="11"/>
      <c r="CO14" s="11">
        <f t="shared" si="22"/>
        <v>0</v>
      </c>
      <c r="CP14" s="10"/>
      <c r="CQ14" s="10"/>
      <c r="CR14" s="10">
        <f t="shared" si="23"/>
        <v>0</v>
      </c>
      <c r="CS14" s="10"/>
      <c r="CT14" s="10">
        <f t="shared" si="24"/>
        <v>0</v>
      </c>
      <c r="CU14" s="10">
        <v>0</v>
      </c>
      <c r="CV14" s="10">
        <v>0</v>
      </c>
      <c r="CW14" s="10">
        <f t="shared" si="25"/>
        <v>0</v>
      </c>
      <c r="CX14" s="10"/>
      <c r="CY14" s="10">
        <f t="shared" si="26"/>
        <v>0</v>
      </c>
      <c r="CZ14" s="10"/>
      <c r="DA14" s="10"/>
      <c r="DB14" s="10">
        <f t="shared" si="27"/>
        <v>0</v>
      </c>
      <c r="DC14" s="10"/>
      <c r="DD14" s="10">
        <f t="shared" si="28"/>
        <v>0</v>
      </c>
      <c r="DE14" s="10"/>
      <c r="DF14" s="10"/>
      <c r="DG14" s="10">
        <v>0</v>
      </c>
      <c r="DH14" s="10"/>
      <c r="DI14" s="10">
        <v>0</v>
      </c>
      <c r="DJ14" s="10">
        <f t="shared" si="0"/>
        <v>7</v>
      </c>
      <c r="DK14" s="10">
        <f t="shared" si="0"/>
        <v>60</v>
      </c>
      <c r="DL14" s="10">
        <v>23.428599999999999</v>
      </c>
      <c r="DM14" s="10">
        <f t="shared" si="1"/>
        <v>29093.599999999999</v>
      </c>
      <c r="DN14" s="13">
        <f t="shared" si="29"/>
        <v>29093.599999999999</v>
      </c>
      <c r="DO14">
        <f t="shared" si="30"/>
        <v>23.428571428571423</v>
      </c>
    </row>
    <row r="15" spans="1:120" ht="228" customHeight="1" x14ac:dyDescent="0.25">
      <c r="A15" s="8">
        <v>9</v>
      </c>
      <c r="B15" s="9" t="s">
        <v>18</v>
      </c>
      <c r="C15" s="10">
        <v>1362.7</v>
      </c>
      <c r="D15" s="10">
        <v>3</v>
      </c>
      <c r="E15" s="10">
        <v>42</v>
      </c>
      <c r="F15" s="10">
        <f t="shared" si="2"/>
        <v>171700.2</v>
      </c>
      <c r="G15" s="10"/>
      <c r="H15" s="10">
        <f t="shared" si="3"/>
        <v>171700.2</v>
      </c>
      <c r="I15" s="10">
        <v>0</v>
      </c>
      <c r="J15" s="10">
        <v>0</v>
      </c>
      <c r="K15" s="10">
        <v>0</v>
      </c>
      <c r="L15" s="10"/>
      <c r="M15" s="10">
        <v>0</v>
      </c>
      <c r="N15" s="11"/>
      <c r="O15" s="11"/>
      <c r="P15" s="11">
        <f t="shared" si="4"/>
        <v>0</v>
      </c>
      <c r="Q15" s="11"/>
      <c r="R15" s="11">
        <f t="shared" si="5"/>
        <v>0</v>
      </c>
      <c r="S15" s="10">
        <v>162</v>
      </c>
      <c r="T15" s="10">
        <v>12</v>
      </c>
      <c r="U15" s="10">
        <v>2649088.7999999998</v>
      </c>
      <c r="V15" s="10"/>
      <c r="W15" s="10">
        <v>2649088.7999999998</v>
      </c>
      <c r="X15" s="11">
        <v>15</v>
      </c>
      <c r="Y15" s="11">
        <v>206</v>
      </c>
      <c r="Z15" s="11">
        <f t="shared" si="6"/>
        <v>4210743</v>
      </c>
      <c r="AA15" s="11"/>
      <c r="AB15" s="11">
        <f t="shared" si="7"/>
        <v>4210743</v>
      </c>
      <c r="AC15" s="10">
        <v>109</v>
      </c>
      <c r="AD15" s="10">
        <v>12</v>
      </c>
      <c r="AE15" s="10">
        <f t="shared" si="8"/>
        <v>1782411.6</v>
      </c>
      <c r="AF15" s="10"/>
      <c r="AG15" s="10">
        <f t="shared" si="9"/>
        <v>1782411.6</v>
      </c>
      <c r="AH15" s="10"/>
      <c r="AI15" s="10"/>
      <c r="AJ15" s="10">
        <v>0</v>
      </c>
      <c r="AK15" s="10"/>
      <c r="AL15" s="10">
        <v>0</v>
      </c>
      <c r="AM15" s="10"/>
      <c r="AN15" s="10"/>
      <c r="AO15" s="10">
        <v>0</v>
      </c>
      <c r="AP15" s="10"/>
      <c r="AQ15" s="10">
        <v>0</v>
      </c>
      <c r="AR15" s="11"/>
      <c r="AS15" s="11"/>
      <c r="AT15" s="11">
        <f t="shared" si="10"/>
        <v>0</v>
      </c>
      <c r="AU15" s="11"/>
      <c r="AV15" s="11">
        <f t="shared" si="11"/>
        <v>0</v>
      </c>
      <c r="AW15" s="10">
        <v>12</v>
      </c>
      <c r="AX15" s="10">
        <v>12</v>
      </c>
      <c r="AY15" s="10">
        <f t="shared" si="12"/>
        <v>196228.80000000002</v>
      </c>
      <c r="AZ15" s="10"/>
      <c r="BA15" s="10">
        <f t="shared" si="13"/>
        <v>196228.80000000002</v>
      </c>
      <c r="BB15" s="10">
        <v>35</v>
      </c>
      <c r="BC15" s="10">
        <v>12</v>
      </c>
      <c r="BD15" s="10">
        <v>572334</v>
      </c>
      <c r="BE15" s="10"/>
      <c r="BF15" s="10">
        <v>572334</v>
      </c>
      <c r="BG15" s="10">
        <v>9</v>
      </c>
      <c r="BH15" s="10">
        <v>11</v>
      </c>
      <c r="BI15" s="10">
        <f t="shared" si="31"/>
        <v>134907.30000000002</v>
      </c>
      <c r="BJ15" s="10"/>
      <c r="BK15" s="10">
        <f t="shared" si="14"/>
        <v>134907.30000000002</v>
      </c>
      <c r="BL15" s="12">
        <v>12</v>
      </c>
      <c r="BM15" s="12">
        <v>12</v>
      </c>
      <c r="BN15" s="10">
        <f t="shared" si="15"/>
        <v>196228.80000000002</v>
      </c>
      <c r="BO15" s="10"/>
      <c r="BP15" s="10">
        <f t="shared" si="16"/>
        <v>196228.80000000002</v>
      </c>
      <c r="BQ15" s="10"/>
      <c r="BR15" s="10"/>
      <c r="BS15" s="10">
        <v>0</v>
      </c>
      <c r="BT15" s="10"/>
      <c r="BU15" s="10">
        <v>0</v>
      </c>
      <c r="BV15" s="10">
        <v>4</v>
      </c>
      <c r="BW15" s="10">
        <v>12</v>
      </c>
      <c r="BX15" s="10">
        <f t="shared" si="17"/>
        <v>65409.600000000006</v>
      </c>
      <c r="BY15" s="10"/>
      <c r="BZ15" s="10">
        <f t="shared" si="18"/>
        <v>65409.600000000006</v>
      </c>
      <c r="CA15" s="10">
        <v>0</v>
      </c>
      <c r="CB15" s="10"/>
      <c r="CC15" s="10">
        <v>0</v>
      </c>
      <c r="CD15" s="10"/>
      <c r="CE15" s="10">
        <v>0</v>
      </c>
      <c r="CF15" s="10"/>
      <c r="CG15" s="10"/>
      <c r="CH15" s="10">
        <f t="shared" si="19"/>
        <v>0</v>
      </c>
      <c r="CI15" s="10"/>
      <c r="CJ15" s="10">
        <f t="shared" si="20"/>
        <v>0</v>
      </c>
      <c r="CK15" s="11">
        <v>10</v>
      </c>
      <c r="CL15" s="11">
        <v>48</v>
      </c>
      <c r="CM15" s="11">
        <f t="shared" si="21"/>
        <v>654096</v>
      </c>
      <c r="CN15" s="11"/>
      <c r="CO15" s="11">
        <f t="shared" si="22"/>
        <v>654096</v>
      </c>
      <c r="CP15" s="10">
        <v>20</v>
      </c>
      <c r="CQ15" s="10">
        <v>12</v>
      </c>
      <c r="CR15" s="10">
        <f t="shared" si="23"/>
        <v>327048</v>
      </c>
      <c r="CS15" s="10"/>
      <c r="CT15" s="10">
        <f t="shared" si="24"/>
        <v>327048</v>
      </c>
      <c r="CU15" s="10">
        <v>27</v>
      </c>
      <c r="CV15" s="10">
        <v>48</v>
      </c>
      <c r="CW15" s="10">
        <f t="shared" si="25"/>
        <v>1766059.2000000002</v>
      </c>
      <c r="CX15" s="10"/>
      <c r="CY15" s="10">
        <f t="shared" si="26"/>
        <v>1766059.2000000002</v>
      </c>
      <c r="CZ15" s="10">
        <v>15</v>
      </c>
      <c r="DA15" s="10">
        <v>12</v>
      </c>
      <c r="DB15" s="10">
        <f t="shared" si="27"/>
        <v>245286</v>
      </c>
      <c r="DC15" s="10"/>
      <c r="DD15" s="10">
        <f t="shared" si="28"/>
        <v>245286</v>
      </c>
      <c r="DE15" s="10"/>
      <c r="DF15" s="10"/>
      <c r="DG15" s="10">
        <v>0</v>
      </c>
      <c r="DH15" s="10"/>
      <c r="DI15" s="10">
        <v>0</v>
      </c>
      <c r="DJ15" s="10">
        <f t="shared" si="0"/>
        <v>433</v>
      </c>
      <c r="DK15" s="10">
        <f t="shared" si="0"/>
        <v>451</v>
      </c>
      <c r="DL15" s="10">
        <v>21.983834000000002</v>
      </c>
      <c r="DM15" s="10">
        <f t="shared" si="1"/>
        <v>12971541.300000001</v>
      </c>
      <c r="DN15" s="13">
        <f t="shared" si="29"/>
        <v>12971541.300000001</v>
      </c>
      <c r="DO15">
        <f t="shared" si="30"/>
        <v>21.983833718244806</v>
      </c>
    </row>
    <row r="16" spans="1:120" ht="66" customHeight="1" x14ac:dyDescent="0.25">
      <c r="A16" s="8">
        <v>10</v>
      </c>
      <c r="B16" s="9" t="s">
        <v>19</v>
      </c>
      <c r="C16" s="10">
        <v>142</v>
      </c>
      <c r="D16" s="10"/>
      <c r="E16" s="10"/>
      <c r="F16" s="10">
        <f t="shared" si="2"/>
        <v>0</v>
      </c>
      <c r="G16" s="10"/>
      <c r="H16" s="10">
        <f t="shared" si="3"/>
        <v>0</v>
      </c>
      <c r="I16" s="10">
        <v>0</v>
      </c>
      <c r="J16" s="10">
        <v>0</v>
      </c>
      <c r="K16" s="10">
        <v>0</v>
      </c>
      <c r="L16" s="10"/>
      <c r="M16" s="10">
        <v>0</v>
      </c>
      <c r="N16" s="11"/>
      <c r="O16" s="11"/>
      <c r="P16" s="11">
        <f t="shared" si="4"/>
        <v>0</v>
      </c>
      <c r="Q16" s="11"/>
      <c r="R16" s="11">
        <f t="shared" si="5"/>
        <v>0</v>
      </c>
      <c r="S16" s="10"/>
      <c r="T16" s="10"/>
      <c r="U16" s="10">
        <v>0</v>
      </c>
      <c r="V16" s="10"/>
      <c r="W16" s="10">
        <v>0</v>
      </c>
      <c r="X16" s="11"/>
      <c r="Y16" s="11"/>
      <c r="Z16" s="11">
        <f t="shared" si="6"/>
        <v>0</v>
      </c>
      <c r="AA16" s="11"/>
      <c r="AB16" s="11">
        <f t="shared" si="7"/>
        <v>0</v>
      </c>
      <c r="AC16" s="10"/>
      <c r="AD16" s="10"/>
      <c r="AE16" s="10">
        <f t="shared" si="8"/>
        <v>0</v>
      </c>
      <c r="AF16" s="10"/>
      <c r="AG16" s="10">
        <f t="shared" si="9"/>
        <v>0</v>
      </c>
      <c r="AH16" s="10"/>
      <c r="AI16" s="10"/>
      <c r="AJ16" s="10">
        <v>0</v>
      </c>
      <c r="AK16" s="10"/>
      <c r="AL16" s="10">
        <v>0</v>
      </c>
      <c r="AM16" s="10"/>
      <c r="AN16" s="10"/>
      <c r="AO16" s="10">
        <v>0</v>
      </c>
      <c r="AP16" s="10"/>
      <c r="AQ16" s="10">
        <v>0</v>
      </c>
      <c r="AR16" s="11"/>
      <c r="AS16" s="11"/>
      <c r="AT16" s="11">
        <f t="shared" si="10"/>
        <v>0</v>
      </c>
      <c r="AU16" s="11"/>
      <c r="AV16" s="11">
        <f t="shared" si="11"/>
        <v>0</v>
      </c>
      <c r="AW16" s="10">
        <v>6</v>
      </c>
      <c r="AX16" s="10">
        <v>79</v>
      </c>
      <c r="AY16" s="10">
        <f t="shared" si="12"/>
        <v>67308</v>
      </c>
      <c r="AZ16" s="10"/>
      <c r="BA16" s="10">
        <f t="shared" si="13"/>
        <v>67308</v>
      </c>
      <c r="BB16" s="10"/>
      <c r="BC16" s="10"/>
      <c r="BD16" s="10">
        <v>0</v>
      </c>
      <c r="BE16" s="10"/>
      <c r="BF16" s="10">
        <v>0</v>
      </c>
      <c r="BG16" s="10"/>
      <c r="BH16" s="10"/>
      <c r="BI16" s="10">
        <f t="shared" si="31"/>
        <v>0</v>
      </c>
      <c r="BJ16" s="10"/>
      <c r="BK16" s="10">
        <f t="shared" si="14"/>
        <v>0</v>
      </c>
      <c r="BL16" s="12">
        <v>0</v>
      </c>
      <c r="BM16" s="12">
        <v>0</v>
      </c>
      <c r="BN16" s="10">
        <f t="shared" si="15"/>
        <v>0</v>
      </c>
      <c r="BO16" s="10"/>
      <c r="BP16" s="10">
        <f t="shared" si="16"/>
        <v>0</v>
      </c>
      <c r="BQ16" s="10"/>
      <c r="BR16" s="10"/>
      <c r="BS16" s="10">
        <v>0</v>
      </c>
      <c r="BT16" s="10"/>
      <c r="BU16" s="10">
        <v>0</v>
      </c>
      <c r="BV16" s="10"/>
      <c r="BW16" s="10"/>
      <c r="BX16" s="10">
        <f t="shared" si="17"/>
        <v>0</v>
      </c>
      <c r="BY16" s="10"/>
      <c r="BZ16" s="10">
        <f t="shared" si="18"/>
        <v>0</v>
      </c>
      <c r="CA16" s="10">
        <v>0</v>
      </c>
      <c r="CB16" s="10"/>
      <c r="CC16" s="10">
        <v>0</v>
      </c>
      <c r="CD16" s="10"/>
      <c r="CE16" s="10">
        <v>0</v>
      </c>
      <c r="CF16" s="10"/>
      <c r="CG16" s="10"/>
      <c r="CH16" s="10">
        <f t="shared" si="19"/>
        <v>0</v>
      </c>
      <c r="CI16" s="10"/>
      <c r="CJ16" s="10">
        <f t="shared" si="20"/>
        <v>0</v>
      </c>
      <c r="CK16" s="11">
        <v>10</v>
      </c>
      <c r="CL16" s="11">
        <v>12</v>
      </c>
      <c r="CM16" s="11">
        <f t="shared" si="21"/>
        <v>17040</v>
      </c>
      <c r="CN16" s="11"/>
      <c r="CO16" s="11">
        <f t="shared" si="22"/>
        <v>17040</v>
      </c>
      <c r="CP16" s="10"/>
      <c r="CQ16" s="10"/>
      <c r="CR16" s="10">
        <f t="shared" si="23"/>
        <v>0</v>
      </c>
      <c r="CS16" s="10"/>
      <c r="CT16" s="10">
        <f t="shared" si="24"/>
        <v>0</v>
      </c>
      <c r="CU16" s="10">
        <v>0</v>
      </c>
      <c r="CV16" s="10"/>
      <c r="CW16" s="10">
        <f t="shared" si="25"/>
        <v>0</v>
      </c>
      <c r="CX16" s="10"/>
      <c r="CY16" s="10">
        <f t="shared" si="26"/>
        <v>0</v>
      </c>
      <c r="CZ16" s="10">
        <v>15</v>
      </c>
      <c r="DA16" s="10">
        <v>12</v>
      </c>
      <c r="DB16" s="10">
        <f t="shared" si="27"/>
        <v>25560</v>
      </c>
      <c r="DC16" s="10"/>
      <c r="DD16" s="10">
        <f t="shared" si="28"/>
        <v>25560</v>
      </c>
      <c r="DE16" s="10"/>
      <c r="DF16" s="10"/>
      <c r="DG16" s="10">
        <v>0</v>
      </c>
      <c r="DH16" s="10"/>
      <c r="DI16" s="10">
        <v>0</v>
      </c>
      <c r="DJ16" s="10">
        <f t="shared" si="0"/>
        <v>31</v>
      </c>
      <c r="DK16" s="10">
        <f t="shared" si="0"/>
        <v>103</v>
      </c>
      <c r="DL16" s="10">
        <v>24.967739999999999</v>
      </c>
      <c r="DM16" s="10">
        <f t="shared" si="1"/>
        <v>109908</v>
      </c>
      <c r="DN16" s="13">
        <f t="shared" si="29"/>
        <v>109908</v>
      </c>
      <c r="DO16">
        <f t="shared" si="30"/>
        <v>24.967741935483872</v>
      </c>
    </row>
    <row r="17" spans="1:119" ht="45.75" customHeight="1" x14ac:dyDescent="0.25">
      <c r="A17" s="8">
        <v>11</v>
      </c>
      <c r="B17" s="9" t="s">
        <v>20</v>
      </c>
      <c r="C17" s="10">
        <v>170.3</v>
      </c>
      <c r="D17" s="10"/>
      <c r="E17" s="10"/>
      <c r="F17" s="10">
        <f t="shared" si="2"/>
        <v>0</v>
      </c>
      <c r="G17" s="10"/>
      <c r="H17" s="10">
        <f t="shared" si="3"/>
        <v>0</v>
      </c>
      <c r="I17" s="10">
        <v>0</v>
      </c>
      <c r="J17" s="10">
        <v>0</v>
      </c>
      <c r="K17" s="10">
        <v>0</v>
      </c>
      <c r="L17" s="10"/>
      <c r="M17" s="10">
        <v>0</v>
      </c>
      <c r="N17" s="11"/>
      <c r="O17" s="11"/>
      <c r="P17" s="11">
        <f t="shared" si="4"/>
        <v>0</v>
      </c>
      <c r="Q17" s="11"/>
      <c r="R17" s="11">
        <f t="shared" si="5"/>
        <v>0</v>
      </c>
      <c r="S17" s="10"/>
      <c r="T17" s="10"/>
      <c r="U17" s="10">
        <v>0</v>
      </c>
      <c r="V17" s="10"/>
      <c r="W17" s="10">
        <v>0</v>
      </c>
      <c r="X17" s="11"/>
      <c r="Y17" s="11"/>
      <c r="Z17" s="11">
        <f t="shared" si="6"/>
        <v>0</v>
      </c>
      <c r="AA17" s="11"/>
      <c r="AB17" s="11">
        <f t="shared" si="7"/>
        <v>0</v>
      </c>
      <c r="AC17" s="10"/>
      <c r="AD17" s="10"/>
      <c r="AE17" s="10">
        <f t="shared" si="8"/>
        <v>0</v>
      </c>
      <c r="AF17" s="10"/>
      <c r="AG17" s="10">
        <f t="shared" si="9"/>
        <v>0</v>
      </c>
      <c r="AH17" s="10"/>
      <c r="AI17" s="10"/>
      <c r="AJ17" s="10">
        <v>0</v>
      </c>
      <c r="AK17" s="10"/>
      <c r="AL17" s="10">
        <v>0</v>
      </c>
      <c r="AM17" s="10"/>
      <c r="AN17" s="10"/>
      <c r="AO17" s="10">
        <v>0</v>
      </c>
      <c r="AP17" s="10"/>
      <c r="AQ17" s="10">
        <v>0</v>
      </c>
      <c r="AR17" s="11"/>
      <c r="AS17" s="11"/>
      <c r="AT17" s="11">
        <f t="shared" si="10"/>
        <v>0</v>
      </c>
      <c r="AU17" s="11"/>
      <c r="AV17" s="11">
        <f t="shared" si="11"/>
        <v>0</v>
      </c>
      <c r="AW17" s="10">
        <v>10</v>
      </c>
      <c r="AX17" s="10">
        <v>81</v>
      </c>
      <c r="AY17" s="10">
        <f t="shared" si="12"/>
        <v>137943</v>
      </c>
      <c r="AZ17" s="10"/>
      <c r="BA17" s="10">
        <f t="shared" si="13"/>
        <v>137943</v>
      </c>
      <c r="BB17" s="10"/>
      <c r="BC17" s="10"/>
      <c r="BD17" s="10">
        <v>0</v>
      </c>
      <c r="BE17" s="10"/>
      <c r="BF17" s="10">
        <v>0</v>
      </c>
      <c r="BG17" s="10"/>
      <c r="BH17" s="10"/>
      <c r="BI17" s="10">
        <f t="shared" si="31"/>
        <v>0</v>
      </c>
      <c r="BJ17" s="10"/>
      <c r="BK17" s="10">
        <f t="shared" si="14"/>
        <v>0</v>
      </c>
      <c r="BL17" s="12">
        <v>0</v>
      </c>
      <c r="BM17" s="12">
        <v>0</v>
      </c>
      <c r="BN17" s="10">
        <f t="shared" si="15"/>
        <v>0</v>
      </c>
      <c r="BO17" s="10"/>
      <c r="BP17" s="10">
        <f t="shared" si="16"/>
        <v>0</v>
      </c>
      <c r="BQ17" s="10"/>
      <c r="BR17" s="10"/>
      <c r="BS17" s="10">
        <v>0</v>
      </c>
      <c r="BT17" s="10"/>
      <c r="BU17" s="10">
        <v>0</v>
      </c>
      <c r="BV17" s="10"/>
      <c r="BW17" s="10"/>
      <c r="BX17" s="10">
        <f t="shared" si="17"/>
        <v>0</v>
      </c>
      <c r="BY17" s="10"/>
      <c r="BZ17" s="10">
        <f t="shared" si="18"/>
        <v>0</v>
      </c>
      <c r="CA17" s="10">
        <v>0</v>
      </c>
      <c r="CB17" s="10"/>
      <c r="CC17" s="10">
        <v>0</v>
      </c>
      <c r="CD17" s="10"/>
      <c r="CE17" s="10">
        <v>0</v>
      </c>
      <c r="CF17" s="10"/>
      <c r="CG17" s="10"/>
      <c r="CH17" s="10">
        <f t="shared" si="19"/>
        <v>0</v>
      </c>
      <c r="CI17" s="10"/>
      <c r="CJ17" s="10">
        <f t="shared" si="20"/>
        <v>0</v>
      </c>
      <c r="CK17" s="11">
        <v>20</v>
      </c>
      <c r="CL17" s="11">
        <v>16</v>
      </c>
      <c r="CM17" s="11">
        <f t="shared" si="21"/>
        <v>54496</v>
      </c>
      <c r="CN17" s="11"/>
      <c r="CO17" s="11">
        <f t="shared" si="22"/>
        <v>54496</v>
      </c>
      <c r="CP17" s="10"/>
      <c r="CQ17" s="10"/>
      <c r="CR17" s="10">
        <f t="shared" si="23"/>
        <v>0</v>
      </c>
      <c r="CS17" s="10"/>
      <c r="CT17" s="10">
        <f t="shared" si="24"/>
        <v>0</v>
      </c>
      <c r="CU17" s="10">
        <v>17</v>
      </c>
      <c r="CV17" s="10">
        <v>35</v>
      </c>
      <c r="CW17" s="10">
        <f t="shared" si="25"/>
        <v>101328.50000000001</v>
      </c>
      <c r="CX17" s="10"/>
      <c r="CY17" s="10">
        <f t="shared" si="26"/>
        <v>101328.50000000001</v>
      </c>
      <c r="CZ17" s="10">
        <v>15</v>
      </c>
      <c r="DA17" s="10">
        <v>12</v>
      </c>
      <c r="DB17" s="10">
        <f t="shared" si="27"/>
        <v>30654</v>
      </c>
      <c r="DC17" s="10"/>
      <c r="DD17" s="10">
        <f t="shared" si="28"/>
        <v>30654</v>
      </c>
      <c r="DE17" s="10"/>
      <c r="DF17" s="10"/>
      <c r="DG17" s="10">
        <v>0</v>
      </c>
      <c r="DH17" s="10"/>
      <c r="DI17" s="10">
        <v>0</v>
      </c>
      <c r="DJ17" s="10">
        <f t="shared" si="0"/>
        <v>62</v>
      </c>
      <c r="DK17" s="10">
        <f t="shared" si="0"/>
        <v>144</v>
      </c>
      <c r="DL17" s="10">
        <v>30.725809999999999</v>
      </c>
      <c r="DM17" s="10">
        <f t="shared" si="1"/>
        <v>324421.5</v>
      </c>
      <c r="DN17" s="13">
        <f t="shared" si="29"/>
        <v>324421.5</v>
      </c>
      <c r="DO17">
        <f t="shared" si="30"/>
        <v>30.7258064516129</v>
      </c>
    </row>
    <row r="18" spans="1:119" ht="58.5" customHeight="1" x14ac:dyDescent="0.25">
      <c r="A18" s="8">
        <v>12</v>
      </c>
      <c r="B18" s="9" t="s">
        <v>21</v>
      </c>
      <c r="C18" s="10">
        <v>198.7</v>
      </c>
      <c r="D18" s="10"/>
      <c r="E18" s="10"/>
      <c r="F18" s="10">
        <f t="shared" si="2"/>
        <v>0</v>
      </c>
      <c r="G18" s="10"/>
      <c r="H18" s="10">
        <f t="shared" si="3"/>
        <v>0</v>
      </c>
      <c r="I18" s="10">
        <v>0</v>
      </c>
      <c r="J18" s="10">
        <v>0</v>
      </c>
      <c r="K18" s="10">
        <v>0</v>
      </c>
      <c r="L18" s="10"/>
      <c r="M18" s="10">
        <v>0</v>
      </c>
      <c r="N18" s="11"/>
      <c r="O18" s="11"/>
      <c r="P18" s="11">
        <f t="shared" si="4"/>
        <v>0</v>
      </c>
      <c r="Q18" s="11"/>
      <c r="R18" s="11">
        <f t="shared" si="5"/>
        <v>0</v>
      </c>
      <c r="S18" s="10"/>
      <c r="T18" s="10"/>
      <c r="U18" s="10">
        <v>0</v>
      </c>
      <c r="V18" s="10"/>
      <c r="W18" s="10">
        <v>0</v>
      </c>
      <c r="X18" s="11"/>
      <c r="Y18" s="11"/>
      <c r="Z18" s="11">
        <f t="shared" si="6"/>
        <v>0</v>
      </c>
      <c r="AA18" s="11"/>
      <c r="AB18" s="11">
        <f t="shared" si="7"/>
        <v>0</v>
      </c>
      <c r="AC18" s="10"/>
      <c r="AD18" s="10"/>
      <c r="AE18" s="10">
        <f t="shared" si="8"/>
        <v>0</v>
      </c>
      <c r="AF18" s="10"/>
      <c r="AG18" s="10">
        <f t="shared" si="9"/>
        <v>0</v>
      </c>
      <c r="AH18" s="10"/>
      <c r="AI18" s="10"/>
      <c r="AJ18" s="10">
        <v>0</v>
      </c>
      <c r="AK18" s="10"/>
      <c r="AL18" s="10">
        <v>0</v>
      </c>
      <c r="AM18" s="10"/>
      <c r="AN18" s="10"/>
      <c r="AO18" s="10">
        <v>0</v>
      </c>
      <c r="AP18" s="10"/>
      <c r="AQ18" s="10">
        <v>0</v>
      </c>
      <c r="AR18" s="11"/>
      <c r="AS18" s="11"/>
      <c r="AT18" s="11">
        <f t="shared" si="10"/>
        <v>0</v>
      </c>
      <c r="AU18" s="11"/>
      <c r="AV18" s="11">
        <f t="shared" si="11"/>
        <v>0</v>
      </c>
      <c r="AW18" s="10">
        <v>5</v>
      </c>
      <c r="AX18" s="10">
        <v>12</v>
      </c>
      <c r="AY18" s="10">
        <f t="shared" si="12"/>
        <v>11922</v>
      </c>
      <c r="AZ18" s="10"/>
      <c r="BA18" s="10">
        <f t="shared" si="13"/>
        <v>11922</v>
      </c>
      <c r="BB18" s="10"/>
      <c r="BC18" s="10"/>
      <c r="BD18" s="10">
        <v>0</v>
      </c>
      <c r="BE18" s="10"/>
      <c r="BF18" s="10">
        <v>0</v>
      </c>
      <c r="BG18" s="10"/>
      <c r="BH18" s="10"/>
      <c r="BI18" s="10">
        <f t="shared" si="31"/>
        <v>0</v>
      </c>
      <c r="BJ18" s="10"/>
      <c r="BK18" s="10">
        <f t="shared" si="14"/>
        <v>0</v>
      </c>
      <c r="BL18" s="12">
        <v>0</v>
      </c>
      <c r="BM18" s="12">
        <v>0</v>
      </c>
      <c r="BN18" s="10">
        <f t="shared" si="15"/>
        <v>0</v>
      </c>
      <c r="BO18" s="10"/>
      <c r="BP18" s="10">
        <f t="shared" si="16"/>
        <v>0</v>
      </c>
      <c r="BQ18" s="10"/>
      <c r="BR18" s="10"/>
      <c r="BS18" s="10">
        <v>0</v>
      </c>
      <c r="BT18" s="10"/>
      <c r="BU18" s="10">
        <v>0</v>
      </c>
      <c r="BV18" s="10"/>
      <c r="BW18" s="10"/>
      <c r="BX18" s="10">
        <f t="shared" si="17"/>
        <v>0</v>
      </c>
      <c r="BY18" s="10"/>
      <c r="BZ18" s="10">
        <f t="shared" si="18"/>
        <v>0</v>
      </c>
      <c r="CA18" s="10">
        <v>0</v>
      </c>
      <c r="CB18" s="10"/>
      <c r="CC18" s="10">
        <v>0</v>
      </c>
      <c r="CD18" s="10"/>
      <c r="CE18" s="10">
        <v>0</v>
      </c>
      <c r="CF18" s="10"/>
      <c r="CG18" s="10"/>
      <c r="CH18" s="10">
        <f t="shared" si="19"/>
        <v>0</v>
      </c>
      <c r="CI18" s="10"/>
      <c r="CJ18" s="10">
        <f t="shared" si="20"/>
        <v>0</v>
      </c>
      <c r="CK18" s="11">
        <v>10</v>
      </c>
      <c r="CL18" s="11">
        <v>12</v>
      </c>
      <c r="CM18" s="11">
        <f t="shared" si="21"/>
        <v>23844</v>
      </c>
      <c r="CN18" s="11"/>
      <c r="CO18" s="11">
        <f t="shared" si="22"/>
        <v>23844</v>
      </c>
      <c r="CP18" s="10"/>
      <c r="CQ18" s="10"/>
      <c r="CR18" s="10">
        <f t="shared" si="23"/>
        <v>0</v>
      </c>
      <c r="CS18" s="10"/>
      <c r="CT18" s="10">
        <f t="shared" si="24"/>
        <v>0</v>
      </c>
      <c r="CU18" s="10">
        <v>10</v>
      </c>
      <c r="CV18" s="10">
        <v>10</v>
      </c>
      <c r="CW18" s="10">
        <f t="shared" si="25"/>
        <v>19870</v>
      </c>
      <c r="CX18" s="10"/>
      <c r="CY18" s="10">
        <f t="shared" si="26"/>
        <v>19870</v>
      </c>
      <c r="CZ18" s="10">
        <v>15</v>
      </c>
      <c r="DA18" s="10">
        <v>12</v>
      </c>
      <c r="DB18" s="10">
        <f t="shared" si="27"/>
        <v>35766</v>
      </c>
      <c r="DC18" s="10"/>
      <c r="DD18" s="10">
        <f t="shared" si="28"/>
        <v>35766</v>
      </c>
      <c r="DE18" s="10"/>
      <c r="DF18" s="10"/>
      <c r="DG18" s="10"/>
      <c r="DH18" s="10"/>
      <c r="DI18" s="10">
        <v>0</v>
      </c>
      <c r="DJ18" s="10">
        <f t="shared" si="0"/>
        <v>40</v>
      </c>
      <c r="DK18" s="10">
        <f t="shared" si="0"/>
        <v>46</v>
      </c>
      <c r="DL18" s="10">
        <v>11.5</v>
      </c>
      <c r="DM18" s="10">
        <f t="shared" si="1"/>
        <v>91402</v>
      </c>
      <c r="DN18" s="13">
        <f t="shared" si="29"/>
        <v>91402</v>
      </c>
      <c r="DO18">
        <f t="shared" si="30"/>
        <v>11.500000000000002</v>
      </c>
    </row>
    <row r="19" spans="1:119" ht="112.5" x14ac:dyDescent="0.25">
      <c r="A19" s="8">
        <v>13</v>
      </c>
      <c r="B19" s="9" t="s">
        <v>22</v>
      </c>
      <c r="C19" s="10">
        <v>340.7</v>
      </c>
      <c r="D19" s="10">
        <v>54</v>
      </c>
      <c r="E19" s="10">
        <v>11</v>
      </c>
      <c r="F19" s="10">
        <f t="shared" si="2"/>
        <v>202375.8</v>
      </c>
      <c r="G19" s="10"/>
      <c r="H19" s="10">
        <f t="shared" si="3"/>
        <v>202375.8</v>
      </c>
      <c r="I19" s="10">
        <v>55</v>
      </c>
      <c r="J19" s="10">
        <v>20</v>
      </c>
      <c r="K19" s="10">
        <v>374770</v>
      </c>
      <c r="L19" s="10"/>
      <c r="M19" s="10">
        <v>374770</v>
      </c>
      <c r="N19" s="11"/>
      <c r="O19" s="11"/>
      <c r="P19" s="11">
        <f t="shared" si="4"/>
        <v>0</v>
      </c>
      <c r="Q19" s="11"/>
      <c r="R19" s="11">
        <f t="shared" si="5"/>
        <v>0</v>
      </c>
      <c r="S19" s="10">
        <v>1523</v>
      </c>
      <c r="T19" s="10">
        <v>8</v>
      </c>
      <c r="U19" s="10">
        <v>4151088.8</v>
      </c>
      <c r="V19" s="10"/>
      <c r="W19" s="10">
        <v>4151088.8</v>
      </c>
      <c r="X19" s="11">
        <v>110</v>
      </c>
      <c r="Y19" s="11">
        <v>11</v>
      </c>
      <c r="Z19" s="11">
        <f t="shared" si="6"/>
        <v>412247</v>
      </c>
      <c r="AA19" s="11"/>
      <c r="AB19" s="11">
        <f t="shared" si="7"/>
        <v>412247</v>
      </c>
      <c r="AC19" s="10">
        <v>86</v>
      </c>
      <c r="AD19" s="10">
        <v>11</v>
      </c>
      <c r="AE19" s="10">
        <f t="shared" si="8"/>
        <v>322302.2</v>
      </c>
      <c r="AF19" s="10"/>
      <c r="AG19" s="10">
        <f t="shared" si="9"/>
        <v>322302.2</v>
      </c>
      <c r="AH19" s="10">
        <v>133</v>
      </c>
      <c r="AI19" s="10">
        <v>20</v>
      </c>
      <c r="AJ19" s="10">
        <v>906262</v>
      </c>
      <c r="AK19" s="10"/>
      <c r="AL19" s="10">
        <v>906262</v>
      </c>
      <c r="AM19" s="10">
        <v>44</v>
      </c>
      <c r="AN19" s="10">
        <v>390</v>
      </c>
      <c r="AO19" s="10">
        <v>132855.20000000001</v>
      </c>
      <c r="AP19" s="10"/>
      <c r="AQ19" s="10">
        <v>132855.20000000001</v>
      </c>
      <c r="AR19" s="11"/>
      <c r="AS19" s="11"/>
      <c r="AT19" s="11">
        <f t="shared" si="10"/>
        <v>0</v>
      </c>
      <c r="AU19" s="11"/>
      <c r="AV19" s="11">
        <f t="shared" si="11"/>
        <v>0</v>
      </c>
      <c r="AW19" s="10">
        <v>50</v>
      </c>
      <c r="AX19" s="10">
        <v>20</v>
      </c>
      <c r="AY19" s="10">
        <f t="shared" si="12"/>
        <v>340700</v>
      </c>
      <c r="AZ19" s="10"/>
      <c r="BA19" s="10">
        <f t="shared" si="13"/>
        <v>340700</v>
      </c>
      <c r="BB19" s="10">
        <v>37</v>
      </c>
      <c r="BC19" s="10">
        <v>32</v>
      </c>
      <c r="BD19" s="10">
        <v>403388.8</v>
      </c>
      <c r="BE19" s="10"/>
      <c r="BF19" s="10">
        <v>403388.8</v>
      </c>
      <c r="BG19" s="10">
        <v>50</v>
      </c>
      <c r="BH19" s="10">
        <v>24</v>
      </c>
      <c r="BI19" s="10">
        <f t="shared" si="31"/>
        <v>408840</v>
      </c>
      <c r="BJ19" s="10"/>
      <c r="BK19" s="10">
        <f t="shared" si="14"/>
        <v>408840</v>
      </c>
      <c r="BL19" s="12">
        <v>90</v>
      </c>
      <c r="BM19" s="12">
        <v>13.930939499999999</v>
      </c>
      <c r="BN19" s="10">
        <f t="shared" si="15"/>
        <v>427164.39788849995</v>
      </c>
      <c r="BO19" s="10"/>
      <c r="BP19" s="10">
        <f t="shared" si="16"/>
        <v>427164.39788849995</v>
      </c>
      <c r="BQ19" s="10">
        <v>126</v>
      </c>
      <c r="BR19" s="10">
        <v>15</v>
      </c>
      <c r="BS19" s="10">
        <v>643923</v>
      </c>
      <c r="BT19" s="10"/>
      <c r="BU19" s="10">
        <v>643923</v>
      </c>
      <c r="BV19" s="10">
        <v>67</v>
      </c>
      <c r="BW19" s="10">
        <v>20</v>
      </c>
      <c r="BX19" s="10">
        <f t="shared" si="17"/>
        <v>456537.99999999994</v>
      </c>
      <c r="BY19" s="10"/>
      <c r="BZ19" s="10">
        <f t="shared" si="18"/>
        <v>456537.99999999994</v>
      </c>
      <c r="CA19" s="10">
        <v>90</v>
      </c>
      <c r="CB19" s="10">
        <v>20</v>
      </c>
      <c r="CC19" s="10">
        <v>613260</v>
      </c>
      <c r="CD19" s="10"/>
      <c r="CE19" s="10">
        <v>613260</v>
      </c>
      <c r="CF19" s="10">
        <v>60</v>
      </c>
      <c r="CG19" s="10">
        <v>5.07</v>
      </c>
      <c r="CH19" s="10">
        <f t="shared" si="19"/>
        <v>103640.94</v>
      </c>
      <c r="CI19" s="10"/>
      <c r="CJ19" s="10">
        <f t="shared" si="20"/>
        <v>103640.94</v>
      </c>
      <c r="CK19" s="11">
        <v>68</v>
      </c>
      <c r="CL19" s="11">
        <v>20</v>
      </c>
      <c r="CM19" s="11">
        <f t="shared" si="21"/>
        <v>463352</v>
      </c>
      <c r="CN19" s="11"/>
      <c r="CO19" s="11">
        <f t="shared" si="22"/>
        <v>463352</v>
      </c>
      <c r="CP19" s="10">
        <v>90</v>
      </c>
      <c r="CQ19" s="10">
        <v>4</v>
      </c>
      <c r="CR19" s="10">
        <f t="shared" si="23"/>
        <v>122652</v>
      </c>
      <c r="CS19" s="10"/>
      <c r="CT19" s="10">
        <f t="shared" si="24"/>
        <v>122652</v>
      </c>
      <c r="CU19" s="10">
        <v>234</v>
      </c>
      <c r="CV19" s="10">
        <v>10</v>
      </c>
      <c r="CW19" s="10">
        <f t="shared" si="25"/>
        <v>797238</v>
      </c>
      <c r="CX19" s="10"/>
      <c r="CY19" s="10">
        <f t="shared" si="26"/>
        <v>797238</v>
      </c>
      <c r="CZ19" s="10">
        <v>50</v>
      </c>
      <c r="DA19" s="10">
        <v>12</v>
      </c>
      <c r="DB19" s="10">
        <f t="shared" si="27"/>
        <v>204420</v>
      </c>
      <c r="DC19" s="10"/>
      <c r="DD19" s="10">
        <f t="shared" si="28"/>
        <v>204420</v>
      </c>
      <c r="DE19" s="10">
        <v>42</v>
      </c>
      <c r="DF19" s="10">
        <v>5</v>
      </c>
      <c r="DG19" s="10">
        <v>71547</v>
      </c>
      <c r="DH19" s="10"/>
      <c r="DI19" s="10">
        <v>71547</v>
      </c>
      <c r="DJ19" s="10">
        <f t="shared" si="0"/>
        <v>3059</v>
      </c>
      <c r="DK19" s="10">
        <f t="shared" si="0"/>
        <v>672.00093950000007</v>
      </c>
      <c r="DL19" s="10">
        <v>11.090529999999999</v>
      </c>
      <c r="DM19" s="10">
        <f t="shared" si="1"/>
        <v>11558565.1378885</v>
      </c>
      <c r="DN19" s="13">
        <f t="shared" si="29"/>
        <v>11558565.1378885</v>
      </c>
      <c r="DO19">
        <f t="shared" si="30"/>
        <v>11.090530339857089</v>
      </c>
    </row>
    <row r="20" spans="1:119" ht="114.75" customHeight="1" x14ac:dyDescent="0.25">
      <c r="A20" s="8">
        <v>14</v>
      </c>
      <c r="B20" s="9" t="s">
        <v>22</v>
      </c>
      <c r="C20" s="10">
        <v>567.79999999999995</v>
      </c>
      <c r="D20" s="10">
        <v>4</v>
      </c>
      <c r="E20" s="10">
        <v>11</v>
      </c>
      <c r="F20" s="10">
        <f t="shared" si="2"/>
        <v>24983.199999999997</v>
      </c>
      <c r="G20" s="10"/>
      <c r="H20" s="10">
        <f t="shared" si="3"/>
        <v>24983.199999999997</v>
      </c>
      <c r="I20" s="10"/>
      <c r="J20" s="10"/>
      <c r="K20" s="10">
        <v>0</v>
      </c>
      <c r="L20" s="10"/>
      <c r="M20" s="10">
        <v>0</v>
      </c>
      <c r="N20" s="11">
        <v>66</v>
      </c>
      <c r="O20" s="11">
        <v>20</v>
      </c>
      <c r="P20" s="11">
        <f t="shared" si="4"/>
        <v>749495.99999999988</v>
      </c>
      <c r="Q20" s="11"/>
      <c r="R20" s="11">
        <f t="shared" si="5"/>
        <v>749495.99999999988</v>
      </c>
      <c r="S20" s="10">
        <v>20</v>
      </c>
      <c r="T20" s="10">
        <v>8</v>
      </c>
      <c r="U20" s="10">
        <v>90848</v>
      </c>
      <c r="V20" s="10"/>
      <c r="W20" s="10">
        <v>90848</v>
      </c>
      <c r="X20" s="11"/>
      <c r="Y20" s="11"/>
      <c r="Z20" s="11">
        <f t="shared" si="6"/>
        <v>0</v>
      </c>
      <c r="AA20" s="11"/>
      <c r="AB20" s="11">
        <f t="shared" si="7"/>
        <v>0</v>
      </c>
      <c r="AC20" s="10">
        <v>6</v>
      </c>
      <c r="AD20" s="10">
        <v>11</v>
      </c>
      <c r="AE20" s="10">
        <f t="shared" si="8"/>
        <v>37474.799999999996</v>
      </c>
      <c r="AF20" s="10"/>
      <c r="AG20" s="10">
        <f t="shared" si="9"/>
        <v>37474.799999999996</v>
      </c>
      <c r="AH20" s="10"/>
      <c r="AI20" s="10"/>
      <c r="AJ20" s="10">
        <v>0</v>
      </c>
      <c r="AK20" s="10"/>
      <c r="AL20" s="10">
        <v>0</v>
      </c>
      <c r="AM20" s="10">
        <v>2</v>
      </c>
      <c r="AN20" s="10">
        <v>20</v>
      </c>
      <c r="AO20" s="10">
        <v>11356</v>
      </c>
      <c r="AP20" s="10"/>
      <c r="AQ20" s="10">
        <v>11356</v>
      </c>
      <c r="AR20" s="11"/>
      <c r="AS20" s="11"/>
      <c r="AT20" s="11">
        <f t="shared" si="10"/>
        <v>0</v>
      </c>
      <c r="AU20" s="11"/>
      <c r="AV20" s="11">
        <f t="shared" si="11"/>
        <v>0</v>
      </c>
      <c r="AW20" s="10">
        <v>3</v>
      </c>
      <c r="AX20" s="10">
        <v>20</v>
      </c>
      <c r="AY20" s="10">
        <f t="shared" si="12"/>
        <v>34068</v>
      </c>
      <c r="AZ20" s="10"/>
      <c r="BA20" s="10">
        <f t="shared" si="13"/>
        <v>34068</v>
      </c>
      <c r="BB20" s="10">
        <v>35</v>
      </c>
      <c r="BC20" s="10">
        <v>32</v>
      </c>
      <c r="BD20" s="10">
        <v>635936</v>
      </c>
      <c r="BE20" s="10"/>
      <c r="BF20" s="10">
        <v>635936</v>
      </c>
      <c r="BG20" s="10">
        <v>3</v>
      </c>
      <c r="BH20" s="10">
        <v>24</v>
      </c>
      <c r="BI20" s="10">
        <f t="shared" si="31"/>
        <v>40881.599999999999</v>
      </c>
      <c r="BJ20" s="10"/>
      <c r="BK20" s="10">
        <f t="shared" si="14"/>
        <v>40881.599999999999</v>
      </c>
      <c r="BL20" s="12">
        <v>0</v>
      </c>
      <c r="BM20" s="12">
        <v>0</v>
      </c>
      <c r="BN20" s="10">
        <f t="shared" si="15"/>
        <v>0</v>
      </c>
      <c r="BO20" s="10"/>
      <c r="BP20" s="10">
        <f t="shared" si="16"/>
        <v>0</v>
      </c>
      <c r="BQ20" s="10"/>
      <c r="BR20" s="10"/>
      <c r="BS20" s="10">
        <v>0</v>
      </c>
      <c r="BT20" s="10"/>
      <c r="BU20" s="10">
        <v>0</v>
      </c>
      <c r="BV20" s="10"/>
      <c r="BW20" s="10"/>
      <c r="BX20" s="10">
        <f t="shared" si="17"/>
        <v>0</v>
      </c>
      <c r="BY20" s="10"/>
      <c r="BZ20" s="10">
        <f t="shared" si="18"/>
        <v>0</v>
      </c>
      <c r="CA20" s="10">
        <v>0</v>
      </c>
      <c r="CB20" s="10"/>
      <c r="CC20" s="10">
        <v>0</v>
      </c>
      <c r="CD20" s="10"/>
      <c r="CE20" s="10">
        <v>0</v>
      </c>
      <c r="CF20" s="10">
        <v>5</v>
      </c>
      <c r="CG20" s="10">
        <v>6</v>
      </c>
      <c r="CH20" s="10">
        <f t="shared" si="19"/>
        <v>17034</v>
      </c>
      <c r="CI20" s="10"/>
      <c r="CJ20" s="10">
        <f t="shared" si="20"/>
        <v>17034</v>
      </c>
      <c r="CK20" s="11"/>
      <c r="CL20" s="11"/>
      <c r="CM20" s="11">
        <f t="shared" si="21"/>
        <v>0</v>
      </c>
      <c r="CN20" s="11"/>
      <c r="CO20" s="11">
        <f t="shared" si="22"/>
        <v>0</v>
      </c>
      <c r="CP20" s="10"/>
      <c r="CQ20" s="10"/>
      <c r="CR20" s="10">
        <f t="shared" si="23"/>
        <v>0</v>
      </c>
      <c r="CS20" s="10"/>
      <c r="CT20" s="10">
        <f t="shared" si="24"/>
        <v>0</v>
      </c>
      <c r="CU20" s="10">
        <v>5</v>
      </c>
      <c r="CV20" s="10">
        <v>41</v>
      </c>
      <c r="CW20" s="10">
        <f t="shared" si="25"/>
        <v>116399</v>
      </c>
      <c r="CX20" s="10"/>
      <c r="CY20" s="10">
        <f t="shared" si="26"/>
        <v>116399</v>
      </c>
      <c r="CZ20" s="10">
        <v>167</v>
      </c>
      <c r="DA20" s="10">
        <v>12</v>
      </c>
      <c r="DB20" s="10">
        <f t="shared" si="27"/>
        <v>1137871.2</v>
      </c>
      <c r="DC20" s="10"/>
      <c r="DD20" s="10">
        <f t="shared" si="28"/>
        <v>1137871.2</v>
      </c>
      <c r="DE20" s="10"/>
      <c r="DF20" s="10"/>
      <c r="DG20" s="10"/>
      <c r="DH20" s="10"/>
      <c r="DI20" s="10">
        <v>0</v>
      </c>
      <c r="DJ20" s="10">
        <f t="shared" si="0"/>
        <v>316</v>
      </c>
      <c r="DK20" s="10">
        <f t="shared" si="0"/>
        <v>205</v>
      </c>
      <c r="DL20" s="10">
        <v>16.142399999999999</v>
      </c>
      <c r="DM20" s="10">
        <f t="shared" si="1"/>
        <v>2896347.8</v>
      </c>
      <c r="DN20" s="13">
        <f t="shared" si="29"/>
        <v>2896347.8</v>
      </c>
      <c r="DO20">
        <f t="shared" si="30"/>
        <v>16.14240506329114</v>
      </c>
    </row>
    <row r="21" spans="1:119" ht="30" customHeight="1" x14ac:dyDescent="0.25">
      <c r="A21" s="8"/>
      <c r="B21" s="14" t="s">
        <v>23</v>
      </c>
      <c r="C21" s="10"/>
      <c r="D21" s="10">
        <f>D7+D8+D9+D10+D11+D12+D13+D14+D15+D16+D17+D18+D19+D20</f>
        <v>401</v>
      </c>
      <c r="E21" s="10">
        <f>E7+E8+E9+E10+E11+E12+E13+E14+E15+E16+E17+E18+E19+E20</f>
        <v>444</v>
      </c>
      <c r="F21" s="10">
        <f>F7+F8+F9+F10+F11+F12+F13+F14+F15+F16+F17+F18+F19+F20</f>
        <v>6134174.4000000013</v>
      </c>
      <c r="G21" s="10">
        <v>27005.599999999999</v>
      </c>
      <c r="H21" s="10">
        <f>F21+G21</f>
        <v>6161180.0000000009</v>
      </c>
      <c r="I21" s="10">
        <f>I7+I8+I9+I10+I11+I12+I13+I14+I15+I16+I17+I18+I19+I20</f>
        <v>259</v>
      </c>
      <c r="J21" s="10">
        <f>J7+J8+J9+J10+J11+J12+J13+J14+J15+J16+J17+J18+J19+J20</f>
        <v>625</v>
      </c>
      <c r="K21" s="10">
        <f>K7+K8+K9+K10+K11+K12+K13+K14+K15+K16+K17+K18+K19+K20</f>
        <v>9183210.6999999993</v>
      </c>
      <c r="L21" s="10">
        <v>52159.3</v>
      </c>
      <c r="M21" s="10">
        <f>K21+L21</f>
        <v>9235370</v>
      </c>
      <c r="N21" s="10">
        <f>N7+N8+N9+N10+N11+N12+N13+N14+N15+N16+N17+N18+N19+N20</f>
        <v>401</v>
      </c>
      <c r="O21" s="10">
        <f>O7+O8+O9+O10+O11+O12+O13+O14+O15+O16+O17+O18+O19+O20</f>
        <v>398</v>
      </c>
      <c r="P21" s="10">
        <f>P7+P8+P9+P10+P11+P12+P13+P14+P15+P16+P17+P18+P19+P20</f>
        <v>5343307.2</v>
      </c>
      <c r="Q21" s="10">
        <v>49252.800000000003</v>
      </c>
      <c r="R21" s="10">
        <f>P21+Q21</f>
        <v>5392560</v>
      </c>
      <c r="S21" s="10">
        <f>S7+S8+S9+S10+S11+S12+S13+S14+S15+S16+S17+S18+S19+S20</f>
        <v>3653</v>
      </c>
      <c r="T21" s="10">
        <f>T7+T8+T9+T10+T11+T12+T13+T14+T15+T16+T17+T18+T19+T20</f>
        <v>297</v>
      </c>
      <c r="U21" s="10">
        <f>U7+U8+U9+U10+U11+U12+U13+U14+U15+U16+U17+U18+U19+U20</f>
        <v>64066678.399999999</v>
      </c>
      <c r="V21" s="10">
        <v>127161.60000000001</v>
      </c>
      <c r="W21" s="10">
        <f>U21+V21</f>
        <v>64193840</v>
      </c>
      <c r="X21" s="10">
        <f>X7+X8+X9+X10+X11+X12+X13+X14+X15+X16+X17+X18+X19+X20</f>
        <v>473</v>
      </c>
      <c r="Y21" s="10">
        <f>Y7+Y8+Y9+Y10+Y11+Y12+Y13+Y14+Y15+Y16+Y17+Y18+Y19+Y20</f>
        <v>479</v>
      </c>
      <c r="Z21" s="10">
        <f>Z7+Z8+Z9+Z10+Z11+Z12+Z13+Z14+Z15+Z16+Z17+Z18+Z19+Z20</f>
        <v>10337191.6</v>
      </c>
      <c r="AA21" s="10">
        <v>71498.399999999994</v>
      </c>
      <c r="AB21" s="10">
        <f>Z21+AA21</f>
        <v>10408690</v>
      </c>
      <c r="AC21" s="10">
        <f>AC7+AC8+AC9+AC10+AC11+AC12+AC13+AC14+AC15+AC16+AC17+AC18+AC19+AC20</f>
        <v>401</v>
      </c>
      <c r="AD21" s="10">
        <f>AD7+AD8+AD9+AD10+AD11+AD12+AD13+AD14+AD15+AD16+AD17+AD18+AD19+AD20</f>
        <v>362</v>
      </c>
      <c r="AE21" s="10">
        <f>AE7+AE8+AE9+AE10+AE11+AE12+AE13+AE14+AE15+AE16+AE17+AE18+AE19+AE20</f>
        <v>9355171</v>
      </c>
      <c r="AF21" s="10">
        <v>49199</v>
      </c>
      <c r="AG21" s="10">
        <f t="shared" si="9"/>
        <v>9404370</v>
      </c>
      <c r="AH21" s="10">
        <f>AH7+AH8+AH9+AH10+AH11+AH12+AH13+AH14+AH15+AH16+AH17+AH18+AH19+AH20</f>
        <v>273</v>
      </c>
      <c r="AI21" s="10">
        <f>AI7+AI8+AI9+AI10+AI11+AI12+AI13+AI14+AI15+AI16+AI17+AI18+AI19+AI20</f>
        <v>327</v>
      </c>
      <c r="AJ21" s="10">
        <f>AJ7+AJ8+AJ9+AJ10+AJ11+AJ12+AJ13+AJ14+AJ15+AJ16+AJ17+AJ18+AJ19+AJ20</f>
        <v>6635642.1999999993</v>
      </c>
      <c r="AK21" s="10">
        <v>23787.8</v>
      </c>
      <c r="AL21" s="10">
        <f>AJ21+AK21</f>
        <v>6659429.9999999991</v>
      </c>
      <c r="AM21" s="10">
        <f>AM7+AM8+AM9+AM10+AM11+AM12+AM13+AM14+AM15+AM16+AM17+AM18+AM19+AM20</f>
        <v>281</v>
      </c>
      <c r="AN21" s="10">
        <f>AN7+AN8+AN9+AN19+AN20</f>
        <v>720</v>
      </c>
      <c r="AO21" s="10">
        <f>AO7+AO8+AO9+AO19+AO20</f>
        <v>6698910.0000000009</v>
      </c>
      <c r="AP21" s="10">
        <v>1000</v>
      </c>
      <c r="AQ21" s="10">
        <f>AO21+AP21</f>
        <v>6699910.0000000009</v>
      </c>
      <c r="AR21" s="10">
        <f>AR7+AR8+AR9+AR10+AR11+AR12+AR13+AR14+AR15+AR16+AR17+AR18+AR19+AR20</f>
        <v>154</v>
      </c>
      <c r="AS21" s="10">
        <f>AS7+AS8+AS9+AS10+AS11+AS12+AS13+AS14+AS15+AS16+AS17+AS18+AS19+AS20</f>
        <v>374</v>
      </c>
      <c r="AT21" s="10">
        <f>AT7+AT8+AT9+AT10+AT11+AT12+AT13+AT14+AT15+AT16+AT17+AT18+AT19+AT20</f>
        <v>1913552.5999999999</v>
      </c>
      <c r="AU21" s="10">
        <v>18137.400000000001</v>
      </c>
      <c r="AV21" s="10">
        <f>AT21+AU21</f>
        <v>1931689.9999999998</v>
      </c>
      <c r="AW21" s="10">
        <f>AW7+AW8+AW9+AW10+AW11+AW12+AW13+AW14+AW15+AW16+AW17+AW18+AW19+AW20</f>
        <v>233</v>
      </c>
      <c r="AX21" s="10">
        <f>AX7+AX8+AX9+AX10+AX11+AX12+AX13+AX14+AX15+AX16+AX17+AX18+AX19+AX20</f>
        <v>601</v>
      </c>
      <c r="AY21" s="10">
        <f>AY7+AY8+AY9+AY10+AY11+AY12+AY13+AY14+AY15+AY16+AY17+AY18+AY19+AY20</f>
        <v>3600944.5999999996</v>
      </c>
      <c r="AZ21" s="10">
        <v>4825.3999999999996</v>
      </c>
      <c r="BA21" s="10">
        <f>AY21+AZ21</f>
        <v>3605769.9999999995</v>
      </c>
      <c r="BB21" s="10">
        <f>BB7+BB8+BB9+BB10+BB11+BB12+BB13+BB14+BB15+BB16+BB17+BB18+BB19+BB20</f>
        <v>424</v>
      </c>
      <c r="BC21" s="10">
        <f>BC7+BC8+BC9+BC10+BC11+BC12+BC13+BC14+BC15+BC16+BC17+BC18+BC19+BC20</f>
        <v>722</v>
      </c>
      <c r="BD21" s="10">
        <f>BD7+BD8+BD9+BD10+BD11+BD12+BD13+BD14+BD15+BD16+BD17+BD18+BD19+BD20</f>
        <v>11921994</v>
      </c>
      <c r="BE21" s="10">
        <v>30506</v>
      </c>
      <c r="BF21" s="10">
        <f>BD21+BE21</f>
        <v>11952500</v>
      </c>
      <c r="BG21" s="10">
        <f>BG7+BG8+BG9+BG10+BG11+BG12+BG13+BG14+BG15+BG16+BG17+BG18+BG19+BG20</f>
        <v>187</v>
      </c>
      <c r="BH21" s="10">
        <f>BH7+BH8+BH9+BH10+BH11+BH12+BH13+BH14+BH15+BH16+BH17+BH18+BH19+BH20</f>
        <v>703</v>
      </c>
      <c r="BI21" s="10">
        <f>BI7+BI8+BI9+BI10+BI11+BI12+BI13+BI14+BI15+BI16+BI17+BI18+BI19+BI20</f>
        <v>7238773.0999999996</v>
      </c>
      <c r="BJ21" s="10">
        <v>30086.9</v>
      </c>
      <c r="BK21" s="10">
        <f>BI21+BJ21</f>
        <v>7268860</v>
      </c>
      <c r="BL21" s="10">
        <f>BL7+BL8+BL9+BL10+BL11+BL12+BL13+BL14+BL15+BL16+BL17+BL18+BL19+BL20</f>
        <v>281</v>
      </c>
      <c r="BM21" s="10">
        <f>BM7+BM8+BM9+BM10+BM11+BM12+BM13+BM14+BM15+BM16+BM17+BM18+BM19+BM20</f>
        <v>414.93093950000002</v>
      </c>
      <c r="BN21" s="10">
        <f>BN7+BN8+BN9+BN10+BN11+BN12+BN13+BN14+BN15+BN16+BN17+BN18+BN19+BN20</f>
        <v>5612749.9978885008</v>
      </c>
      <c r="BO21" s="10">
        <v>40000</v>
      </c>
      <c r="BP21" s="10">
        <f>BN21+BO21</f>
        <v>5652749.9978885008</v>
      </c>
      <c r="BQ21" s="10">
        <f>BQ7+BQ8+BQ9+BQ10+BQ11+BQ12+BQ13+BQ14+BQ15+BQ16+BQ17+BQ18+BQ19+BQ20</f>
        <v>260</v>
      </c>
      <c r="BR21" s="10">
        <f>BR7+BR8+BR9+BR10+BR11+BR12+BR13+BR14+BR15+BR16+BR17+BR18+BR19+BR20</f>
        <v>325</v>
      </c>
      <c r="BS21" s="10">
        <f>BS7+BS8+BS9+BS10+BS11+BS12+BS13+BS14+BS15+BS16+BS17+BS18+BS19+BS20</f>
        <v>3939520.2</v>
      </c>
      <c r="BT21" s="10">
        <v>55279.8</v>
      </c>
      <c r="BU21" s="10">
        <f>BS21+BT21</f>
        <v>3994800</v>
      </c>
      <c r="BV21" s="10">
        <f>BV7+BV8+BV9+BV10+BV11+BV12+BV13+BV14+BV15+BV16+BV17+BV18+BV19+BV20</f>
        <v>320</v>
      </c>
      <c r="BW21" s="10">
        <f>BW7+BW8+BW9+BW10+BW11+BW12+BW13+BW14+BW15+BW16+BW17+BW18+BW19+BW20</f>
        <v>437</v>
      </c>
      <c r="BX21" s="10">
        <f>BX7+BX8+BX9+BX10+BX11+BX12+BX13+BX14+BX15+BX16+BX17+BX18+BX19+BX20</f>
        <v>5295032</v>
      </c>
      <c r="BY21" s="10">
        <v>14808</v>
      </c>
      <c r="BZ21" s="10">
        <f>BX21+BY21</f>
        <v>5309840</v>
      </c>
      <c r="CA21" s="10">
        <f>CA7+CA8+CA9+CA10+CA11+CA12+CA13+CA14+CA15+CA16+CA17+CA18+CA19+CA20</f>
        <v>264</v>
      </c>
      <c r="CB21" s="10">
        <f>CB7+CB8+CB9+CB10+CB11+CB12+CB13+CB14+CB15+CB16+CB17+CB18+CB19+CB20</f>
        <v>384</v>
      </c>
      <c r="CC21" s="10">
        <f>CC7+CC8+CC9+CC10+CC11+CC12+CC13+CC14+CC15+CC16+CC17+CC18+CC19+CC20</f>
        <v>5393791.1999999993</v>
      </c>
      <c r="CD21" s="10">
        <v>22108.799999999999</v>
      </c>
      <c r="CE21" s="10">
        <f>CC21+CD21</f>
        <v>5415899.9999999991</v>
      </c>
      <c r="CF21" s="10">
        <f>CF7+CF8+CF9+CF10+CF11+CF12+CF13+CF14+CF15+CF16+CF17+CF18+CF19+CF20</f>
        <v>241</v>
      </c>
      <c r="CG21" s="10">
        <f>CG7+CG8+CG9+CG10+CG11+CG12+CG13+CG14+CG15+CG16+CG17+CG18+CG19+CG20</f>
        <v>377.07</v>
      </c>
      <c r="CH21" s="10">
        <f>CH7+CH8+CH9+CH10+CH11+CH12+CH13+CH14+CH15+CH16+CH17+CH18+CH19+CH20</f>
        <v>7110702.54</v>
      </c>
      <c r="CI21" s="10">
        <v>6307.46</v>
      </c>
      <c r="CJ21" s="10">
        <f>CH21+CI21</f>
        <v>7117010</v>
      </c>
      <c r="CK21" s="10">
        <f>CK7+CK8+CK9+CK10+CK11+CK12+CK13+CK14+CK15+CK16+CK17+CK18+CK19+CK20</f>
        <v>315</v>
      </c>
      <c r="CL21" s="10">
        <f>CL7+CL8+CL9+CL10+CL11+CL12+CL13+CL14+CL15+CL16+CL17+CL18+CL19+CL20</f>
        <v>666</v>
      </c>
      <c r="CM21" s="10">
        <f>CM7+CM8+CM9+CM10+CM11+CM12+CM13+CM14+CM15+CM16+CM17+CM18+CM19+CM20</f>
        <v>5768414.4000000004</v>
      </c>
      <c r="CN21" s="10">
        <v>10635.6</v>
      </c>
      <c r="CO21" s="10">
        <f>CM21+CN21</f>
        <v>5779050</v>
      </c>
      <c r="CP21" s="10">
        <f>CP7+CP8+CP9+CP10+CP11+CP12+CP13+CP14+CP15+CP16+CP17+CP18+CP19+CP20</f>
        <v>607</v>
      </c>
      <c r="CQ21" s="10">
        <f>CQ7+CQ8+CQ9+CQ10+CQ11+CQ12+CQ13+CQ14+CQ15+CQ16+CQ17+CQ18+CQ19+CQ20</f>
        <v>464</v>
      </c>
      <c r="CR21" s="10">
        <f>CR7+CR8+CR9+CR10+CR11+CR12+CR13+CR14+CR15+CR16+CR17+CR18+CR19+CR20</f>
        <v>14443191.199999999</v>
      </c>
      <c r="CS21" s="10">
        <v>86348.800000000003</v>
      </c>
      <c r="CT21" s="10">
        <f>CR21+CS21</f>
        <v>14529540</v>
      </c>
      <c r="CU21" s="10">
        <f>CU7+CU8+CU9+CU10+CU11+CU12+CU13+CU14+CU15+CU16+CU17+CU18+CU19+CU20</f>
        <v>905</v>
      </c>
      <c r="CV21" s="10">
        <f>CV7+CV8+CV9+CV10+CV11+CV12+CV13+CV14+CV15+CV16+CV17+CV18+CV19+CV20</f>
        <v>384</v>
      </c>
      <c r="CW21" s="10">
        <f>CW7+CW8+CW9+CW10+CW11+CW12+CW13+CW14+CW15+CW16+CW17+CW18+CW19+CW20</f>
        <v>15318305.899999999</v>
      </c>
      <c r="CX21" s="10">
        <v>60134.1</v>
      </c>
      <c r="CY21" s="10">
        <f>CW21+CX21</f>
        <v>15378439.999999998</v>
      </c>
      <c r="CZ21" s="10">
        <f>CZ7+CZ8+CZ9+CZ10+CZ11+CZ12+CZ13+CZ14+CZ15+CZ16+CZ17+CZ18+CZ19+CZ20</f>
        <v>735</v>
      </c>
      <c r="DA21" s="10">
        <f>DA7+DA8+DA9+DA10+DA11+DA12+DA13+DA14+DA15+DA16+DA17+DA18+DA19+DA20</f>
        <v>312</v>
      </c>
      <c r="DB21" s="10">
        <f>DB7+DB8+DB9+DB10+DB11+DB12+DB13+DB14+DB15+DB16+DB17+DB18+DB19+DB20</f>
        <v>11208860.4</v>
      </c>
      <c r="DC21" s="10">
        <v>69039.600000000006</v>
      </c>
      <c r="DD21" s="10">
        <f>DB21+DC21</f>
        <v>11277900</v>
      </c>
      <c r="DE21" s="10">
        <f>DE7+DE8+DE9+DE10+DE11+DE12+DE13+DE14+DE15+DE16+DE17+DE18+DE19+DE20</f>
        <v>180</v>
      </c>
      <c r="DF21" s="10">
        <f>DF7+DF8+DF9+DF10+DF11+DF12+DF13+DF14+DF15+DF16+DF17+DF18+DF19+DF20</f>
        <v>259</v>
      </c>
      <c r="DG21" s="10">
        <f>DG7+DG8+DG9+DG10+DG11+DG12+DG13+DG14+DG15+DG16+DG17+DG18+DG19+DG20</f>
        <v>3366307.4000000004</v>
      </c>
      <c r="DH21" s="10">
        <v>4652.6000000000004</v>
      </c>
      <c r="DI21" s="10">
        <f>DG21+DH21</f>
        <v>3370960.0000000005</v>
      </c>
      <c r="DJ21" s="10">
        <f t="shared" si="0"/>
        <v>11248</v>
      </c>
      <c r="DK21" s="10">
        <f t="shared" si="0"/>
        <v>10075.0009395</v>
      </c>
      <c r="DL21" s="10">
        <f>SUM(DL7:DL20)</f>
        <v>594.801153</v>
      </c>
      <c r="DM21" s="10">
        <f t="shared" si="1"/>
        <v>219886425.03788847</v>
      </c>
      <c r="DN21" s="13">
        <f t="shared" si="29"/>
        <v>220740359.99788851</v>
      </c>
      <c r="DO21" s="10">
        <f>SUM(DO7:DO20)</f>
        <v>594.80114421648773</v>
      </c>
    </row>
    <row r="22" spans="1:119" ht="18.75" x14ac:dyDescent="0.3">
      <c r="A22" s="5"/>
      <c r="B22" s="15" t="s">
        <v>47</v>
      </c>
      <c r="C22" s="16"/>
      <c r="D22" s="16"/>
      <c r="E22" s="16"/>
      <c r="F22" s="16"/>
      <c r="G22" s="16"/>
      <c r="H22" s="16">
        <v>6161180</v>
      </c>
      <c r="I22" s="16"/>
      <c r="J22" s="16"/>
      <c r="K22" s="16"/>
      <c r="L22" s="16"/>
      <c r="M22" s="16">
        <v>9235370</v>
      </c>
      <c r="N22" s="16"/>
      <c r="O22" s="16"/>
      <c r="P22" s="16"/>
      <c r="Q22" s="16"/>
      <c r="R22" s="16">
        <v>5392560</v>
      </c>
      <c r="S22" s="16"/>
      <c r="T22" s="16"/>
      <c r="U22" s="16"/>
      <c r="V22" s="16"/>
      <c r="W22" s="16">
        <v>64193840</v>
      </c>
      <c r="X22" s="16"/>
      <c r="Y22" s="16"/>
      <c r="Z22" s="16"/>
      <c r="AA22" s="16"/>
      <c r="AB22" s="16">
        <v>10408690</v>
      </c>
      <c r="AC22" s="16"/>
      <c r="AD22" s="16"/>
      <c r="AE22" s="16"/>
      <c r="AF22" s="16"/>
      <c r="AG22" s="16">
        <v>9404370</v>
      </c>
      <c r="AH22" s="16"/>
      <c r="AI22" s="16"/>
      <c r="AJ22" s="16"/>
      <c r="AK22" s="16"/>
      <c r="AL22" s="16">
        <v>6659430</v>
      </c>
      <c r="AM22" s="16"/>
      <c r="AN22" s="16"/>
      <c r="AO22" s="16"/>
      <c r="AP22" s="16"/>
      <c r="AQ22" s="16">
        <v>6699910</v>
      </c>
      <c r="AR22" s="16"/>
      <c r="AS22" s="16"/>
      <c r="AT22" s="16"/>
      <c r="AU22" s="16"/>
      <c r="AV22" s="16">
        <v>1931690</v>
      </c>
      <c r="AW22" s="16"/>
      <c r="AX22" s="16"/>
      <c r="AY22" s="16"/>
      <c r="AZ22" s="16"/>
      <c r="BA22" s="16">
        <v>3605770</v>
      </c>
      <c r="BB22" s="16"/>
      <c r="BC22" s="16"/>
      <c r="BD22" s="16"/>
      <c r="BE22" s="16"/>
      <c r="BF22" s="16">
        <v>11952500</v>
      </c>
      <c r="BG22" s="16"/>
      <c r="BH22" s="16"/>
      <c r="BI22" s="16"/>
      <c r="BJ22" s="16"/>
      <c r="BK22" s="16">
        <v>7268860</v>
      </c>
      <c r="BL22" s="16"/>
      <c r="BM22" s="16"/>
      <c r="BN22" s="16"/>
      <c r="BO22" s="16"/>
      <c r="BP22" s="16">
        <v>5652750</v>
      </c>
      <c r="BQ22" s="16"/>
      <c r="BR22" s="16"/>
      <c r="BS22" s="16"/>
      <c r="BT22" s="16"/>
      <c r="BU22" s="16">
        <v>3994800</v>
      </c>
      <c r="BV22" s="16"/>
      <c r="BW22" s="16"/>
      <c r="BX22" s="16"/>
      <c r="BY22" s="16"/>
      <c r="BZ22" s="16">
        <v>5309840</v>
      </c>
      <c r="CA22" s="16"/>
      <c r="CB22" s="16"/>
      <c r="CC22" s="16"/>
      <c r="CD22" s="16"/>
      <c r="CE22" s="16">
        <v>5415900</v>
      </c>
      <c r="CF22" s="16"/>
      <c r="CG22" s="16"/>
      <c r="CH22" s="16"/>
      <c r="CI22" s="16"/>
      <c r="CJ22" s="16">
        <v>7117010</v>
      </c>
      <c r="CK22" s="16"/>
      <c r="CL22" s="16"/>
      <c r="CM22" s="16"/>
      <c r="CN22" s="16"/>
      <c r="CO22" s="16">
        <v>5779050</v>
      </c>
      <c r="CP22" s="16"/>
      <c r="CQ22" s="16"/>
      <c r="CR22" s="16"/>
      <c r="CS22" s="16"/>
      <c r="CT22" s="16">
        <v>14529540</v>
      </c>
      <c r="CU22" s="16"/>
      <c r="CV22" s="16"/>
      <c r="CW22" s="16"/>
      <c r="CX22" s="16"/>
      <c r="CY22" s="16">
        <v>15378440</v>
      </c>
      <c r="CZ22" s="16"/>
      <c r="DA22" s="16"/>
      <c r="DB22" s="16"/>
      <c r="DC22" s="16"/>
      <c r="DD22" s="16">
        <v>11277900</v>
      </c>
      <c r="DE22" s="16"/>
      <c r="DF22" s="16"/>
      <c r="DG22" s="16"/>
      <c r="DH22" s="16"/>
      <c r="DI22" s="16">
        <v>3370960</v>
      </c>
      <c r="DJ22" s="16"/>
      <c r="DK22" s="16"/>
      <c r="DL22" s="16">
        <v>10075</v>
      </c>
      <c r="DM22" s="16"/>
      <c r="DN22" s="17">
        <f>H22+M22+R22+W22+AB22+AG22++AL22+AQ22+AV22+BA22+BF22+BK22+BP22+BU22++BZ22+CE22+CJ22+CO22+CT22+CY22+DD22+DI22</f>
        <v>220740360</v>
      </c>
    </row>
    <row r="23" spans="1:119" ht="18.75" x14ac:dyDescent="0.3">
      <c r="A23" s="5"/>
      <c r="B23" s="15"/>
      <c r="C23" s="16"/>
      <c r="D23" s="16"/>
      <c r="E23" s="16"/>
      <c r="F23" s="16"/>
      <c r="G23" s="16"/>
      <c r="H23" s="16">
        <f>H22-H21</f>
        <v>0</v>
      </c>
      <c r="I23" s="16"/>
      <c r="J23" s="16"/>
      <c r="K23" s="16"/>
      <c r="L23" s="16"/>
      <c r="M23" s="16">
        <f>M22-M21</f>
        <v>0</v>
      </c>
      <c r="N23" s="16"/>
      <c r="O23" s="16"/>
      <c r="P23" s="16"/>
      <c r="Q23" s="16"/>
      <c r="R23" s="16">
        <f>R22-R21</f>
        <v>0</v>
      </c>
      <c r="S23" s="16"/>
      <c r="T23" s="16"/>
      <c r="U23" s="16"/>
      <c r="V23" s="16"/>
      <c r="W23" s="16">
        <f>W22-W21</f>
        <v>0</v>
      </c>
      <c r="X23" s="16"/>
      <c r="Y23" s="16"/>
      <c r="Z23" s="16"/>
      <c r="AA23" s="16"/>
      <c r="AB23" s="16">
        <f>AB22-AB21</f>
        <v>0</v>
      </c>
      <c r="AC23" s="16"/>
      <c r="AD23" s="16"/>
      <c r="AE23" s="16"/>
      <c r="AF23" s="16"/>
      <c r="AG23" s="16">
        <f>AG22-AG21</f>
        <v>0</v>
      </c>
      <c r="AH23" s="16"/>
      <c r="AI23" s="16"/>
      <c r="AJ23" s="16"/>
      <c r="AK23" s="16"/>
      <c r="AL23" s="16">
        <f>AL22-AL21</f>
        <v>0</v>
      </c>
      <c r="AM23" s="16"/>
      <c r="AN23" s="16"/>
      <c r="AO23" s="16"/>
      <c r="AP23" s="16"/>
      <c r="AQ23" s="16">
        <f>AQ22-AQ21</f>
        <v>0</v>
      </c>
      <c r="AR23" s="16"/>
      <c r="AS23" s="16"/>
      <c r="AT23" s="16"/>
      <c r="AU23" s="16"/>
      <c r="AV23" s="16">
        <f>AV22-AV21</f>
        <v>0</v>
      </c>
      <c r="AW23" s="16"/>
      <c r="AX23" s="16"/>
      <c r="AY23" s="16"/>
      <c r="AZ23" s="16"/>
      <c r="BA23" s="16">
        <f>BA22-BA21</f>
        <v>0</v>
      </c>
      <c r="BB23" s="16"/>
      <c r="BC23" s="16"/>
      <c r="BD23" s="16"/>
      <c r="BE23" s="16"/>
      <c r="BF23" s="16">
        <f>BF22-BF21</f>
        <v>0</v>
      </c>
      <c r="BG23" s="16"/>
      <c r="BH23" s="16"/>
      <c r="BI23" s="16"/>
      <c r="BJ23" s="16"/>
      <c r="BK23" s="16">
        <f>BK22-BK21</f>
        <v>0</v>
      </c>
      <c r="BL23" s="16"/>
      <c r="BM23" s="16"/>
      <c r="BN23" s="16"/>
      <c r="BO23" s="16"/>
      <c r="BP23" s="16">
        <f>BP22-BP21</f>
        <v>2.111499197781086E-3</v>
      </c>
      <c r="BQ23" s="16"/>
      <c r="BR23" s="16"/>
      <c r="BS23" s="16"/>
      <c r="BT23" s="16"/>
      <c r="BU23" s="16">
        <f>BU22-BU21</f>
        <v>0</v>
      </c>
      <c r="BV23" s="16"/>
      <c r="BW23" s="16"/>
      <c r="BX23" s="16"/>
      <c r="BY23" s="16"/>
      <c r="BZ23" s="16">
        <f>BZ22-BZ21</f>
        <v>0</v>
      </c>
      <c r="CA23" s="16"/>
      <c r="CB23" s="16"/>
      <c r="CC23" s="16"/>
      <c r="CD23" s="16"/>
      <c r="CE23" s="16">
        <f>CE22-CE21</f>
        <v>0</v>
      </c>
      <c r="CF23" s="16"/>
      <c r="CG23" s="16"/>
      <c r="CH23" s="16"/>
      <c r="CI23" s="16"/>
      <c r="CJ23" s="16">
        <f>CJ22-CJ21</f>
        <v>0</v>
      </c>
      <c r="CK23" s="16"/>
      <c r="CL23" s="16"/>
      <c r="CM23" s="16"/>
      <c r="CN23" s="16"/>
      <c r="CO23" s="16">
        <f>CO22-CO21</f>
        <v>0</v>
      </c>
      <c r="CP23" s="16"/>
      <c r="CQ23" s="16"/>
      <c r="CR23" s="16"/>
      <c r="CS23" s="16"/>
      <c r="CT23" s="16">
        <f>CT22-CT21</f>
        <v>0</v>
      </c>
      <c r="CU23" s="16"/>
      <c r="CV23" s="16"/>
      <c r="CW23" s="16"/>
      <c r="CX23" s="16"/>
      <c r="CY23" s="16">
        <f>CY22-CY21</f>
        <v>0</v>
      </c>
      <c r="CZ23" s="16"/>
      <c r="DA23" s="16"/>
      <c r="DB23" s="16"/>
      <c r="DC23" s="16"/>
      <c r="DD23" s="16">
        <f>DD22-DD21</f>
        <v>0</v>
      </c>
      <c r="DE23" s="16"/>
      <c r="DF23" s="16"/>
      <c r="DG23" s="16"/>
      <c r="DH23" s="16"/>
      <c r="DI23" s="16">
        <f>DI22-DI21</f>
        <v>0</v>
      </c>
      <c r="DJ23" s="16"/>
      <c r="DK23" s="16"/>
      <c r="DL23" s="18">
        <f>DJ21*DL21</f>
        <v>6690323.3689440005</v>
      </c>
      <c r="DM23" s="16"/>
      <c r="DN23" s="16"/>
      <c r="DO23">
        <v>853934.96</v>
      </c>
    </row>
  </sheetData>
  <mergeCells count="28">
    <mergeCell ref="DE5:DI5"/>
    <mergeCell ref="DJ5:DN5"/>
    <mergeCell ref="CF5:CJ5"/>
    <mergeCell ref="CK5:CO5"/>
    <mergeCell ref="CP5:CT5"/>
    <mergeCell ref="CU5:CY5"/>
    <mergeCell ref="CZ5:DD5"/>
    <mergeCell ref="BG5:BK5"/>
    <mergeCell ref="BL5:BP5"/>
    <mergeCell ref="BQ5:BU5"/>
    <mergeCell ref="BV5:BZ5"/>
    <mergeCell ref="CA5:CE5"/>
    <mergeCell ref="AH5:AL5"/>
    <mergeCell ref="AM5:AQ5"/>
    <mergeCell ref="AR5:AV5"/>
    <mergeCell ref="AW5:BA5"/>
    <mergeCell ref="BB5:BF5"/>
    <mergeCell ref="I5:M5"/>
    <mergeCell ref="N5:R5"/>
    <mergeCell ref="S5:W5"/>
    <mergeCell ref="X5:AB5"/>
    <mergeCell ref="AC5:AG5"/>
    <mergeCell ref="D1:H1"/>
    <mergeCell ref="A5:A6"/>
    <mergeCell ref="B5:B6"/>
    <mergeCell ref="D2:H2"/>
    <mergeCell ref="C5:C6"/>
    <mergeCell ref="D5:H5"/>
  </mergeCells>
  <pageMargins left="0.23622047244094491" right="0.23622047244094491" top="0.39370078740157483" bottom="0.27559055118110237" header="0.31496062992125984" footer="0.23622047244094491"/>
  <pageSetup paperSize="9" scale="35" orientation="landscape" r:id="rId1"/>
  <colBreaks count="4" manualBreakCount="4">
    <brk id="23" max="1048575" man="1"/>
    <brk id="43" max="1048575" man="1"/>
    <brk id="68" max="1048575" man="1"/>
    <brk id="9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I47"/>
  <sheetViews>
    <sheetView tabSelected="1" view="pageBreakPreview" topLeftCell="A29" zoomScaleNormal="100" zoomScaleSheetLayoutView="100" workbookViewId="0">
      <selection activeCell="I34" sqref="I34"/>
    </sheetView>
  </sheetViews>
  <sheetFormatPr defaultRowHeight="15" x14ac:dyDescent="0.25"/>
  <cols>
    <col min="1" max="1" width="4.5703125" customWidth="1"/>
    <col min="2" max="2" width="55.42578125" style="1" customWidth="1"/>
    <col min="3" max="4" width="16.7109375" style="1" customWidth="1"/>
    <col min="5" max="6" width="22" customWidth="1"/>
    <col min="7" max="7" width="22.28515625" customWidth="1"/>
    <col min="8" max="8" width="21.140625" style="34" customWidth="1"/>
    <col min="9" max="10" width="21" customWidth="1"/>
    <col min="11" max="11" width="17.7109375" customWidth="1"/>
    <col min="12" max="12" width="49.5703125" customWidth="1"/>
  </cols>
  <sheetData>
    <row r="3" spans="1:11" ht="90" customHeight="1" x14ac:dyDescent="0.3">
      <c r="A3" s="2"/>
      <c r="B3" s="69" t="s">
        <v>90</v>
      </c>
      <c r="C3" s="69"/>
      <c r="D3" s="69"/>
      <c r="E3" s="69"/>
      <c r="F3" s="69"/>
      <c r="G3" s="69"/>
      <c r="H3" s="69"/>
      <c r="I3" s="69"/>
      <c r="J3" s="69"/>
    </row>
    <row r="4" spans="1:11" ht="35.25" customHeight="1" x14ac:dyDescent="0.3">
      <c r="A4" s="2"/>
      <c r="B4" s="68" t="s">
        <v>57</v>
      </c>
      <c r="C4" s="68"/>
      <c r="D4" s="68"/>
      <c r="E4" s="68"/>
      <c r="F4" s="68"/>
      <c r="G4" s="68"/>
      <c r="H4" s="68"/>
      <c r="I4" s="68"/>
      <c r="J4" s="68"/>
      <c r="K4" s="68"/>
    </row>
    <row r="5" spans="1:11" ht="24.75" customHeight="1" x14ac:dyDescent="0.3">
      <c r="A5" s="2"/>
      <c r="B5" s="70" t="s">
        <v>65</v>
      </c>
      <c r="C5" s="70"/>
      <c r="D5" s="70"/>
      <c r="E5" s="70"/>
      <c r="F5" s="70"/>
      <c r="G5" s="70"/>
      <c r="H5" s="70"/>
      <c r="I5" s="70"/>
      <c r="J5" s="70"/>
      <c r="K5" s="70"/>
    </row>
    <row r="6" spans="1:11" ht="18.75" customHeight="1" x14ac:dyDescent="0.3">
      <c r="A6" s="2"/>
      <c r="B6" s="3"/>
      <c r="C6" s="3"/>
      <c r="D6" s="3"/>
      <c r="E6" s="34"/>
      <c r="F6" s="34"/>
    </row>
    <row r="7" spans="1:11" ht="23.25" customHeight="1" x14ac:dyDescent="0.25">
      <c r="A7" s="77" t="s">
        <v>2</v>
      </c>
      <c r="B7" s="80" t="s">
        <v>3</v>
      </c>
      <c r="C7" s="73" t="s">
        <v>64</v>
      </c>
      <c r="D7" s="73" t="s">
        <v>67</v>
      </c>
      <c r="E7" s="113" t="s">
        <v>89</v>
      </c>
      <c r="F7" s="113"/>
      <c r="G7" s="113"/>
      <c r="H7" s="113"/>
      <c r="I7" s="113"/>
      <c r="J7" s="113"/>
      <c r="K7" s="113"/>
    </row>
    <row r="8" spans="1:11" ht="32.25" customHeight="1" x14ac:dyDescent="0.25">
      <c r="A8" s="78"/>
      <c r="B8" s="81"/>
      <c r="C8" s="73"/>
      <c r="D8" s="73"/>
      <c r="E8" s="71" t="s">
        <v>48</v>
      </c>
      <c r="F8" s="71"/>
      <c r="G8" s="71"/>
      <c r="H8" s="71" t="s">
        <v>49</v>
      </c>
      <c r="I8" s="71"/>
      <c r="J8" s="71"/>
      <c r="K8" s="72" t="s">
        <v>54</v>
      </c>
    </row>
    <row r="9" spans="1:11" ht="171" customHeight="1" x14ac:dyDescent="0.25">
      <c r="A9" s="79"/>
      <c r="B9" s="82"/>
      <c r="C9" s="73"/>
      <c r="D9" s="73"/>
      <c r="E9" s="40" t="s">
        <v>69</v>
      </c>
      <c r="F9" s="40" t="s">
        <v>68</v>
      </c>
      <c r="G9" s="40" t="s">
        <v>79</v>
      </c>
      <c r="H9" s="40" t="s">
        <v>74</v>
      </c>
      <c r="I9" s="41" t="s">
        <v>75</v>
      </c>
      <c r="J9" s="40" t="s">
        <v>80</v>
      </c>
      <c r="K9" s="72"/>
    </row>
    <row r="10" spans="1:11" ht="31.5" customHeight="1" x14ac:dyDescent="0.25">
      <c r="A10" s="33"/>
      <c r="B10" s="48">
        <v>1</v>
      </c>
      <c r="C10" s="48">
        <v>2</v>
      </c>
      <c r="D10" s="48">
        <v>3</v>
      </c>
      <c r="E10" s="49">
        <v>4</v>
      </c>
      <c r="F10" s="46">
        <v>5</v>
      </c>
      <c r="G10" s="37">
        <v>6</v>
      </c>
      <c r="H10" s="38">
        <v>7</v>
      </c>
      <c r="I10" s="37">
        <v>8</v>
      </c>
      <c r="J10" s="37">
        <v>9</v>
      </c>
      <c r="K10" s="39">
        <v>10</v>
      </c>
    </row>
    <row r="11" spans="1:11" ht="171.75" customHeight="1" x14ac:dyDescent="0.25">
      <c r="A11" s="25">
        <v>1</v>
      </c>
      <c r="B11" s="84" t="s">
        <v>62</v>
      </c>
      <c r="C11" s="92">
        <v>125163.24</v>
      </c>
      <c r="D11" s="92">
        <f>C11/12</f>
        <v>10430.27</v>
      </c>
      <c r="E11" s="145">
        <v>2</v>
      </c>
      <c r="F11" s="145">
        <v>12</v>
      </c>
      <c r="G11" s="146">
        <f>D11*E11*F11</f>
        <v>250326.48</v>
      </c>
      <c r="H11" s="161">
        <v>2</v>
      </c>
      <c r="I11" s="145">
        <v>3</v>
      </c>
      <c r="J11" s="146">
        <f>D11*H11*I11</f>
        <v>62581.62</v>
      </c>
      <c r="K11" s="146">
        <f>J11/G11*100</f>
        <v>25</v>
      </c>
    </row>
    <row r="12" spans="1:11" ht="98.25" customHeight="1" x14ac:dyDescent="0.25">
      <c r="A12" s="65">
        <v>2</v>
      </c>
      <c r="B12" s="85" t="s">
        <v>70</v>
      </c>
      <c r="C12" s="92">
        <v>125163.24</v>
      </c>
      <c r="D12" s="92">
        <f>C12/12</f>
        <v>10430.27</v>
      </c>
      <c r="E12" s="162">
        <v>1</v>
      </c>
      <c r="F12" s="145">
        <v>5</v>
      </c>
      <c r="G12" s="146">
        <f>D12*E12*F12</f>
        <v>52151.350000000006</v>
      </c>
      <c r="H12" s="163">
        <v>2</v>
      </c>
      <c r="I12" s="145">
        <v>0</v>
      </c>
      <c r="J12" s="146">
        <f>D12*H12*I12</f>
        <v>0</v>
      </c>
      <c r="K12" s="146">
        <f>J12/G12*100</f>
        <v>0</v>
      </c>
    </row>
    <row r="13" spans="1:11" ht="131.25" customHeight="1" x14ac:dyDescent="0.25">
      <c r="A13" s="65"/>
      <c r="B13" s="86"/>
      <c r="C13" s="93">
        <f>C12*1.1</f>
        <v>137679.56400000001</v>
      </c>
      <c r="D13" s="93">
        <f>D12*1.1</f>
        <v>11473.297000000002</v>
      </c>
      <c r="E13" s="162"/>
      <c r="F13" s="145">
        <v>7</v>
      </c>
      <c r="G13" s="146">
        <f>D13*E12*F13</f>
        <v>80313.079000000012</v>
      </c>
      <c r="H13" s="164"/>
      <c r="I13" s="145">
        <v>3</v>
      </c>
      <c r="J13" s="146">
        <f>D13*H12*I13</f>
        <v>68839.782000000007</v>
      </c>
      <c r="K13" s="146">
        <f>J13/G13*100</f>
        <v>85.714285714285708</v>
      </c>
    </row>
    <row r="14" spans="1:11" ht="210.75" customHeight="1" x14ac:dyDescent="0.25">
      <c r="A14" s="25">
        <v>3</v>
      </c>
      <c r="B14" s="87" t="s">
        <v>71</v>
      </c>
      <c r="C14" s="92">
        <v>37989.96</v>
      </c>
      <c r="D14" s="92">
        <f>C14/12</f>
        <v>3165.83</v>
      </c>
      <c r="E14" s="145">
        <v>2</v>
      </c>
      <c r="F14" s="145">
        <v>12</v>
      </c>
      <c r="G14" s="146">
        <f>D14*E14*F14</f>
        <v>75979.92</v>
      </c>
      <c r="H14" s="146">
        <v>1</v>
      </c>
      <c r="I14" s="145">
        <v>2</v>
      </c>
      <c r="J14" s="146">
        <f>D14*H14*I14</f>
        <v>6331.66</v>
      </c>
      <c r="K14" s="146">
        <f t="shared" ref="K14:K20" si="0">J14/G14*100</f>
        <v>8.3333333333333321</v>
      </c>
    </row>
    <row r="15" spans="1:11" ht="88.5" customHeight="1" x14ac:dyDescent="0.25">
      <c r="A15" s="63">
        <v>4</v>
      </c>
      <c r="B15" s="88" t="s">
        <v>76</v>
      </c>
      <c r="C15" s="92">
        <f>C14</f>
        <v>37989.96</v>
      </c>
      <c r="D15" s="92">
        <f>C15/12</f>
        <v>3165.83</v>
      </c>
      <c r="E15" s="162">
        <v>5</v>
      </c>
      <c r="F15" s="145">
        <v>5</v>
      </c>
      <c r="G15" s="146">
        <f>D15*E15*F15</f>
        <v>79145.75</v>
      </c>
      <c r="H15" s="146">
        <v>5</v>
      </c>
      <c r="I15" s="145">
        <v>0</v>
      </c>
      <c r="J15" s="146">
        <f>D15*H15*I15</f>
        <v>0</v>
      </c>
      <c r="K15" s="146">
        <f t="shared" si="0"/>
        <v>0</v>
      </c>
    </row>
    <row r="16" spans="1:11" ht="188.25" customHeight="1" thickBot="1" x14ac:dyDescent="0.3">
      <c r="A16" s="63"/>
      <c r="B16" s="88"/>
      <c r="C16" s="93">
        <f>C15*1.375</f>
        <v>52236.195</v>
      </c>
      <c r="D16" s="93">
        <f>C16/12-0.006</f>
        <v>4353.0102499999994</v>
      </c>
      <c r="E16" s="162"/>
      <c r="F16" s="145">
        <v>7</v>
      </c>
      <c r="G16" s="146">
        <f>D16*E15*F16</f>
        <v>152355.35874999998</v>
      </c>
      <c r="H16" s="146">
        <v>5</v>
      </c>
      <c r="I16" s="145">
        <v>3</v>
      </c>
      <c r="J16" s="146">
        <f>D16*H15*I16</f>
        <v>65295.15374999999</v>
      </c>
      <c r="K16" s="146">
        <f t="shared" si="0"/>
        <v>42.857142857142854</v>
      </c>
    </row>
    <row r="17" spans="1:12" ht="211.5" customHeight="1" thickBot="1" x14ac:dyDescent="0.3">
      <c r="A17" s="36">
        <v>5</v>
      </c>
      <c r="B17" s="87" t="s">
        <v>72</v>
      </c>
      <c r="C17" s="92">
        <v>56984.88</v>
      </c>
      <c r="D17" s="92">
        <f>C17/12</f>
        <v>4748.74</v>
      </c>
      <c r="E17" s="145">
        <v>8</v>
      </c>
      <c r="F17" s="145">
        <v>12</v>
      </c>
      <c r="G17" s="146">
        <f>D17*E17*F17</f>
        <v>455879.04</v>
      </c>
      <c r="H17" s="146">
        <v>8</v>
      </c>
      <c r="I17" s="145">
        <v>3</v>
      </c>
      <c r="J17" s="146">
        <f>D17*H17*I17</f>
        <v>113969.76</v>
      </c>
      <c r="K17" s="146">
        <f t="shared" si="0"/>
        <v>25</v>
      </c>
    </row>
    <row r="18" spans="1:12" ht="96" customHeight="1" x14ac:dyDescent="0.25">
      <c r="A18" s="64">
        <v>6</v>
      </c>
      <c r="B18" s="89" t="s">
        <v>77</v>
      </c>
      <c r="C18" s="92">
        <f>C17</f>
        <v>56984.88</v>
      </c>
      <c r="D18" s="92">
        <f>C18/12</f>
        <v>4748.74</v>
      </c>
      <c r="E18" s="165">
        <v>26</v>
      </c>
      <c r="F18" s="145">
        <v>5</v>
      </c>
      <c r="G18" s="146">
        <f>D18*E18*F18</f>
        <v>617336.19999999995</v>
      </c>
      <c r="H18" s="163">
        <v>18</v>
      </c>
      <c r="I18" s="145">
        <v>0</v>
      </c>
      <c r="J18" s="146">
        <f>D18*H18*I18</f>
        <v>0</v>
      </c>
      <c r="K18" s="146">
        <f t="shared" si="0"/>
        <v>0</v>
      </c>
    </row>
    <row r="19" spans="1:12" ht="191.25" customHeight="1" thickBot="1" x14ac:dyDescent="0.3">
      <c r="A19" s="65"/>
      <c r="B19" s="90"/>
      <c r="C19" s="92">
        <f>C18*1.333334</f>
        <v>75979.877989920002</v>
      </c>
      <c r="D19" s="92">
        <f>C19/12</f>
        <v>6331.6564991599998</v>
      </c>
      <c r="E19" s="165"/>
      <c r="F19" s="145">
        <v>7</v>
      </c>
      <c r="G19" s="146">
        <f>D19*E18*F19</f>
        <v>1152361.4828471201</v>
      </c>
      <c r="H19" s="164"/>
      <c r="I19" s="145">
        <v>3</v>
      </c>
      <c r="J19" s="146">
        <f>D19*H18*I19</f>
        <v>341909.45095463999</v>
      </c>
      <c r="K19" s="146">
        <f t="shared" si="0"/>
        <v>29.670329670329664</v>
      </c>
    </row>
    <row r="20" spans="1:12" ht="223.5" customHeight="1" x14ac:dyDescent="0.25">
      <c r="A20" s="42">
        <v>7</v>
      </c>
      <c r="B20" s="91" t="s">
        <v>73</v>
      </c>
      <c r="C20" s="92">
        <v>75979.92</v>
      </c>
      <c r="D20" s="92">
        <f>C20/12</f>
        <v>6331.66</v>
      </c>
      <c r="E20" s="119">
        <v>6</v>
      </c>
      <c r="F20" s="120">
        <v>12</v>
      </c>
      <c r="G20" s="115">
        <f>D20*E20*F20</f>
        <v>455879.52</v>
      </c>
      <c r="H20" s="121">
        <v>10</v>
      </c>
      <c r="I20" s="120">
        <v>3</v>
      </c>
      <c r="J20" s="115">
        <f>D20*H20*I20</f>
        <v>189949.8</v>
      </c>
      <c r="K20" s="122">
        <f t="shared" si="0"/>
        <v>41.666666666666664</v>
      </c>
    </row>
    <row r="21" spans="1:12" ht="108" customHeight="1" x14ac:dyDescent="0.25">
      <c r="A21" s="66">
        <v>8</v>
      </c>
      <c r="B21" s="88" t="s">
        <v>78</v>
      </c>
      <c r="C21" s="93">
        <f>C20</f>
        <v>75979.92</v>
      </c>
      <c r="D21" s="93">
        <f>C21/12</f>
        <v>6331.66</v>
      </c>
      <c r="E21" s="116">
        <v>27</v>
      </c>
      <c r="F21" s="114">
        <v>5</v>
      </c>
      <c r="G21" s="115">
        <f>D21*E21*F21</f>
        <v>854774.10000000009</v>
      </c>
      <c r="H21" s="117">
        <v>33.5</v>
      </c>
      <c r="I21" s="114">
        <v>0</v>
      </c>
      <c r="J21" s="115">
        <f>D21*H21*I21</f>
        <v>0</v>
      </c>
      <c r="K21" s="115">
        <v>0</v>
      </c>
    </row>
    <row r="22" spans="1:12" ht="172.5" customHeight="1" x14ac:dyDescent="0.25">
      <c r="A22" s="66"/>
      <c r="B22" s="88"/>
      <c r="C22" s="93">
        <f>C21*1.25</f>
        <v>94974.9</v>
      </c>
      <c r="D22" s="93">
        <f>C22/12-0.01</f>
        <v>7914.5649999999996</v>
      </c>
      <c r="E22" s="116"/>
      <c r="F22" s="114">
        <v>7</v>
      </c>
      <c r="G22" s="115">
        <f>D22*E21*F22</f>
        <v>1495852.7849999999</v>
      </c>
      <c r="H22" s="118"/>
      <c r="I22" s="114">
        <v>3</v>
      </c>
      <c r="J22" s="115">
        <f>D22*H21*I22</f>
        <v>795413.78249999997</v>
      </c>
      <c r="K22" s="115">
        <v>0</v>
      </c>
    </row>
    <row r="23" spans="1:12" ht="106.5" customHeight="1" x14ac:dyDescent="0.25">
      <c r="A23" s="25">
        <v>9</v>
      </c>
      <c r="B23" s="87" t="s">
        <v>81</v>
      </c>
      <c r="C23" s="93">
        <v>3392</v>
      </c>
      <c r="D23" s="93">
        <f>C23/20</f>
        <v>169.6</v>
      </c>
      <c r="E23" s="123"/>
      <c r="F23" s="123"/>
      <c r="G23" s="115"/>
      <c r="H23" s="115"/>
      <c r="I23" s="123"/>
      <c r="J23" s="115"/>
      <c r="K23" s="115"/>
    </row>
    <row r="24" spans="1:12" ht="96.75" customHeight="1" x14ac:dyDescent="0.25">
      <c r="A24" s="25">
        <v>10</v>
      </c>
      <c r="B24" s="87" t="s">
        <v>82</v>
      </c>
      <c r="C24" s="93">
        <v>5935.8</v>
      </c>
      <c r="D24" s="93">
        <f>C24/30</f>
        <v>197.86</v>
      </c>
      <c r="E24" s="114"/>
      <c r="F24" s="114"/>
      <c r="G24" s="115"/>
      <c r="H24" s="115"/>
      <c r="I24" s="114"/>
      <c r="J24" s="115"/>
      <c r="K24" s="115"/>
    </row>
    <row r="25" spans="1:12" ht="84" customHeight="1" x14ac:dyDescent="0.25">
      <c r="A25" s="45">
        <v>11</v>
      </c>
      <c r="B25" s="87" t="s">
        <v>83</v>
      </c>
      <c r="C25" s="93">
        <v>2245.1999999999998</v>
      </c>
      <c r="D25" s="93">
        <f>C25/6</f>
        <v>374.2</v>
      </c>
      <c r="E25" s="114"/>
      <c r="F25" s="114"/>
      <c r="G25" s="115"/>
      <c r="H25" s="115"/>
      <c r="I25" s="114"/>
      <c r="J25" s="115"/>
      <c r="K25" s="115"/>
    </row>
    <row r="26" spans="1:12" ht="84" customHeight="1" x14ac:dyDescent="0.25">
      <c r="A26" s="45">
        <v>12</v>
      </c>
      <c r="B26" s="87" t="s">
        <v>84</v>
      </c>
      <c r="C26" s="93">
        <v>167973.12</v>
      </c>
      <c r="D26" s="93">
        <f>C26/24/12</f>
        <v>583.24</v>
      </c>
      <c r="E26" s="145">
        <v>12</v>
      </c>
      <c r="F26" s="145">
        <v>11</v>
      </c>
      <c r="G26" s="146">
        <f>D26*E26*F26</f>
        <v>76987.680000000008</v>
      </c>
      <c r="H26" s="146">
        <v>12</v>
      </c>
      <c r="I26" s="145">
        <v>3</v>
      </c>
      <c r="J26" s="146">
        <f>D26*H26*I26</f>
        <v>20996.639999999999</v>
      </c>
      <c r="K26" s="146">
        <f t="shared" ref="K24:K30" si="1">J26/G26*100</f>
        <v>27.27272727272727</v>
      </c>
    </row>
    <row r="27" spans="1:12" ht="63.75" customHeight="1" x14ac:dyDescent="0.25">
      <c r="A27" s="25">
        <v>13</v>
      </c>
      <c r="B27" s="87" t="s">
        <v>87</v>
      </c>
      <c r="C27" s="93">
        <v>1822.68</v>
      </c>
      <c r="D27" s="93">
        <f>C27/12</f>
        <v>151.89000000000001</v>
      </c>
      <c r="E27" s="145"/>
      <c r="F27" s="145"/>
      <c r="G27" s="146"/>
      <c r="H27" s="146"/>
      <c r="I27" s="147"/>
      <c r="J27" s="146"/>
      <c r="K27" s="146"/>
    </row>
    <row r="28" spans="1:12" ht="52.5" customHeight="1" x14ac:dyDescent="0.25">
      <c r="A28" s="25">
        <v>14</v>
      </c>
      <c r="B28" s="87" t="s">
        <v>88</v>
      </c>
      <c r="C28" s="93">
        <v>2551.6799999999998</v>
      </c>
      <c r="D28" s="93">
        <f>C28/12</f>
        <v>212.64</v>
      </c>
      <c r="E28" s="145"/>
      <c r="F28" s="145"/>
      <c r="G28" s="146"/>
      <c r="H28" s="146"/>
      <c r="I28" s="145"/>
      <c r="J28" s="146"/>
      <c r="K28" s="146"/>
    </row>
    <row r="29" spans="1:12" ht="64.5" customHeight="1" x14ac:dyDescent="0.25">
      <c r="A29" s="25">
        <v>15</v>
      </c>
      <c r="B29" s="87" t="s">
        <v>85</v>
      </c>
      <c r="C29" s="93">
        <v>10608</v>
      </c>
      <c r="D29" s="94">
        <f>C29/5/4</f>
        <v>530.4</v>
      </c>
      <c r="E29" s="148">
        <v>24</v>
      </c>
      <c r="F29" s="148">
        <v>26</v>
      </c>
      <c r="G29" s="146">
        <f>D29*E29*F29</f>
        <v>330969.59999999998</v>
      </c>
      <c r="H29" s="146">
        <v>12</v>
      </c>
      <c r="I29" s="145">
        <v>7</v>
      </c>
      <c r="J29" s="146">
        <f t="shared" ref="J24:J29" si="2">D29*H29*I29</f>
        <v>44553.599999999991</v>
      </c>
      <c r="K29" s="146">
        <f t="shared" si="1"/>
        <v>13.461538461538462</v>
      </c>
    </row>
    <row r="30" spans="1:12" ht="79.5" customHeight="1" x14ac:dyDescent="0.25">
      <c r="A30" s="25">
        <v>16</v>
      </c>
      <c r="B30" s="87" t="s">
        <v>86</v>
      </c>
      <c r="C30" s="93">
        <v>17680</v>
      </c>
      <c r="D30" s="95">
        <f>C30/5/4</f>
        <v>884</v>
      </c>
      <c r="E30" s="149">
        <v>10</v>
      </c>
      <c r="F30" s="150">
        <v>24</v>
      </c>
      <c r="G30" s="146">
        <f>D30*E30*F30</f>
        <v>212160</v>
      </c>
      <c r="H30" s="146">
        <v>2</v>
      </c>
      <c r="I30" s="145">
        <v>7</v>
      </c>
      <c r="J30" s="146">
        <f>D30*H30*I30</f>
        <v>12376</v>
      </c>
      <c r="K30" s="146">
        <f t="shared" si="1"/>
        <v>5.833333333333333</v>
      </c>
    </row>
    <row r="31" spans="1:12" ht="27" customHeight="1" x14ac:dyDescent="0.25">
      <c r="A31" s="25"/>
      <c r="B31" s="47" t="s">
        <v>53</v>
      </c>
      <c r="C31" s="96"/>
      <c r="D31" s="97"/>
      <c r="E31" s="151"/>
      <c r="F31" s="151"/>
      <c r="G31" s="152"/>
      <c r="H31" s="153"/>
      <c r="I31" s="154"/>
      <c r="J31" s="155"/>
      <c r="K31" s="156"/>
    </row>
    <row r="32" spans="1:12" s="27" customFormat="1" ht="52.5" customHeight="1" x14ac:dyDescent="0.25">
      <c r="A32" s="22">
        <v>17</v>
      </c>
      <c r="B32" s="29" t="s">
        <v>50</v>
      </c>
      <c r="C32" s="96"/>
      <c r="D32" s="98"/>
      <c r="E32" s="157">
        <v>59</v>
      </c>
      <c r="F32" s="157"/>
      <c r="G32" s="146"/>
      <c r="H32" s="145">
        <v>68</v>
      </c>
      <c r="I32" s="158"/>
      <c r="J32" s="159"/>
      <c r="K32" s="160"/>
      <c r="L32" s="74" t="s">
        <v>63</v>
      </c>
    </row>
    <row r="33" spans="1:217" s="27" customFormat="1" ht="52.5" customHeight="1" x14ac:dyDescent="0.25">
      <c r="A33" s="22">
        <v>18</v>
      </c>
      <c r="B33" s="29" t="s">
        <v>51</v>
      </c>
      <c r="C33" s="99"/>
      <c r="D33" s="99"/>
      <c r="E33" s="145">
        <v>12</v>
      </c>
      <c r="F33" s="145"/>
      <c r="G33" s="146"/>
      <c r="H33" s="145">
        <v>12</v>
      </c>
      <c r="I33" s="158"/>
      <c r="J33" s="159"/>
      <c r="K33" s="160"/>
      <c r="L33" s="74"/>
    </row>
    <row r="34" spans="1:217" s="27" customFormat="1" ht="53.25" customHeight="1" x14ac:dyDescent="0.25">
      <c r="A34" s="22">
        <v>19</v>
      </c>
      <c r="B34" s="29" t="s">
        <v>52</v>
      </c>
      <c r="C34" s="99"/>
      <c r="D34" s="96"/>
      <c r="E34" s="145">
        <v>33</v>
      </c>
      <c r="F34" s="157"/>
      <c r="G34" s="146"/>
      <c r="H34" s="145">
        <v>15</v>
      </c>
      <c r="I34" s="158"/>
      <c r="J34" s="159"/>
      <c r="K34" s="160"/>
      <c r="L34" s="74"/>
    </row>
    <row r="35" spans="1:217" s="19" customFormat="1" ht="27.75" customHeight="1" x14ac:dyDescent="0.25">
      <c r="A35" s="25">
        <v>20</v>
      </c>
      <c r="B35" s="23" t="s">
        <v>59</v>
      </c>
      <c r="C35" s="100"/>
      <c r="D35" s="101"/>
      <c r="E35" s="145">
        <f>SUM(E11:E30)</f>
        <v>123</v>
      </c>
      <c r="F35" s="157"/>
      <c r="G35" s="146">
        <f>SUM(G11:G30)</f>
        <v>6342472.34559712</v>
      </c>
      <c r="H35" s="145">
        <f>SUM(H11:H30)</f>
        <v>110.5</v>
      </c>
      <c r="I35" s="145"/>
      <c r="J35" s="115">
        <f>SUM(J11:J30)</f>
        <v>1722217.24920464</v>
      </c>
      <c r="K35" s="146">
        <f>J35/G35*100</f>
        <v>27.153721062736452</v>
      </c>
    </row>
    <row r="36" spans="1:217" s="19" customFormat="1" ht="49.5" customHeight="1" x14ac:dyDescent="0.25">
      <c r="A36" s="25">
        <v>21</v>
      </c>
      <c r="B36" s="24" t="s">
        <v>60</v>
      </c>
      <c r="C36" s="100"/>
      <c r="D36" s="101"/>
      <c r="E36" s="145">
        <f>E35</f>
        <v>123</v>
      </c>
      <c r="F36" s="157"/>
      <c r="G36" s="146">
        <f>G35</f>
        <v>6342472.34559712</v>
      </c>
      <c r="H36" s="145">
        <f>H35</f>
        <v>110.5</v>
      </c>
      <c r="I36" s="145"/>
      <c r="J36" s="115">
        <f>J35</f>
        <v>1722217.24920464</v>
      </c>
      <c r="K36" s="146">
        <f>J36/G36*100</f>
        <v>27.153721062736452</v>
      </c>
    </row>
    <row r="37" spans="1:217" ht="27" customHeight="1" x14ac:dyDescent="0.3">
      <c r="A37" s="26">
        <v>22</v>
      </c>
      <c r="B37" s="28" t="s">
        <v>61</v>
      </c>
      <c r="C37" s="102"/>
      <c r="D37" s="103"/>
      <c r="E37" s="124"/>
      <c r="F37" s="125"/>
      <c r="G37" s="126">
        <v>4590.0600000000004</v>
      </c>
      <c r="H37" s="127"/>
      <c r="I37" s="127"/>
      <c r="J37" s="127"/>
      <c r="K37" s="127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</row>
    <row r="38" spans="1:217" s="20" customFormat="1" ht="36.75" customHeight="1" x14ac:dyDescent="0.3">
      <c r="A38" s="26">
        <v>23</v>
      </c>
      <c r="B38" s="104" t="s">
        <v>91</v>
      </c>
      <c r="C38" s="105"/>
      <c r="D38" s="106"/>
      <c r="E38" s="124"/>
      <c r="F38" s="128"/>
      <c r="G38" s="129">
        <v>6347064</v>
      </c>
      <c r="H38" s="130"/>
      <c r="I38" s="130"/>
      <c r="J38" s="130"/>
      <c r="K38" s="13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</row>
    <row r="39" spans="1:217" s="21" customFormat="1" ht="37.5" customHeight="1" x14ac:dyDescent="0.3">
      <c r="A39" s="32">
        <v>24</v>
      </c>
      <c r="B39" s="107" t="s">
        <v>55</v>
      </c>
      <c r="C39" s="108">
        <v>1519.75</v>
      </c>
      <c r="D39" s="109">
        <f>C39/5/2</f>
        <v>151.97499999999999</v>
      </c>
      <c r="E39" s="132"/>
      <c r="F39" s="132"/>
      <c r="G39" s="133">
        <f>D39*E39*F39</f>
        <v>0</v>
      </c>
      <c r="H39" s="134"/>
      <c r="I39" s="135"/>
      <c r="J39" s="136">
        <f>D39*H39*I39</f>
        <v>0</v>
      </c>
      <c r="K39" s="110" t="s">
        <v>58</v>
      </c>
      <c r="L39" s="50" t="s">
        <v>66</v>
      </c>
    </row>
    <row r="40" spans="1:217" s="21" customFormat="1" ht="35.25" customHeight="1" x14ac:dyDescent="0.3">
      <c r="A40" s="32">
        <v>25</v>
      </c>
      <c r="B40" s="107" t="s">
        <v>56</v>
      </c>
      <c r="C40" s="111"/>
      <c r="D40" s="111"/>
      <c r="E40" s="137">
        <f>E36+E39</f>
        <v>123</v>
      </c>
      <c r="F40" s="137"/>
      <c r="G40" s="129">
        <f>G38+G39</f>
        <v>6347064</v>
      </c>
      <c r="H40" s="138">
        <f>H36+H39</f>
        <v>110.5</v>
      </c>
      <c r="I40" s="139"/>
      <c r="J40" s="140">
        <f>J35+J39</f>
        <v>1722217.24920464</v>
      </c>
      <c r="K40" s="112">
        <f>G40-J40</f>
        <v>4624846.7507953597</v>
      </c>
    </row>
    <row r="41" spans="1:217" ht="21.75" customHeight="1" x14ac:dyDescent="0.35">
      <c r="A41" s="5"/>
      <c r="B41" s="15"/>
      <c r="C41" s="15"/>
      <c r="D41" s="15"/>
      <c r="E41" s="141"/>
      <c r="F41" s="141"/>
      <c r="G41" s="142"/>
      <c r="H41" s="143"/>
      <c r="I41" s="141"/>
      <c r="J41" s="141"/>
      <c r="K41" s="144"/>
    </row>
    <row r="42" spans="1:217" ht="19.5" customHeight="1" x14ac:dyDescent="0.25">
      <c r="A42" s="75"/>
      <c r="B42" s="75"/>
      <c r="C42" s="75"/>
      <c r="D42" s="44"/>
      <c r="G42" s="83"/>
      <c r="H42" s="83"/>
      <c r="I42" s="83"/>
      <c r="J42" s="34"/>
      <c r="K42" s="35"/>
    </row>
    <row r="43" spans="1:217" ht="15" customHeight="1" x14ac:dyDescent="0.25">
      <c r="A43" s="76"/>
      <c r="B43" s="76"/>
    </row>
    <row r="45" spans="1:217" ht="48" customHeight="1" x14ac:dyDescent="0.25">
      <c r="A45" s="67"/>
      <c r="B45" s="67"/>
      <c r="C45" s="67"/>
      <c r="D45" s="43"/>
    </row>
    <row r="46" spans="1:217" ht="15.75" x14ac:dyDescent="0.25">
      <c r="A46" s="30"/>
      <c r="B46" s="31"/>
      <c r="C46" s="31"/>
      <c r="D46" s="31"/>
    </row>
    <row r="47" spans="1:217" ht="15.75" x14ac:dyDescent="0.25">
      <c r="A47" s="62"/>
      <c r="B47" s="62"/>
      <c r="C47" s="31"/>
      <c r="D47" s="31"/>
    </row>
  </sheetData>
  <mergeCells count="32">
    <mergeCell ref="L32:L34"/>
    <mergeCell ref="A42:C42"/>
    <mergeCell ref="A43:B43"/>
    <mergeCell ref="A7:A9"/>
    <mergeCell ref="C7:C9"/>
    <mergeCell ref="B7:B9"/>
    <mergeCell ref="A12:A13"/>
    <mergeCell ref="B12:B13"/>
    <mergeCell ref="E18:E19"/>
    <mergeCell ref="E15:E16"/>
    <mergeCell ref="E21:E22"/>
    <mergeCell ref="H21:H22"/>
    <mergeCell ref="H18:H19"/>
    <mergeCell ref="G42:I42"/>
    <mergeCell ref="B4:K4"/>
    <mergeCell ref="B3:J3"/>
    <mergeCell ref="B5:K5"/>
    <mergeCell ref="E12:E13"/>
    <mergeCell ref="E7:K7"/>
    <mergeCell ref="E8:G8"/>
    <mergeCell ref="H8:J8"/>
    <mergeCell ref="K8:K9"/>
    <mergeCell ref="D7:D9"/>
    <mergeCell ref="H12:H13"/>
    <mergeCell ref="A47:B47"/>
    <mergeCell ref="A15:A16"/>
    <mergeCell ref="A18:A19"/>
    <mergeCell ref="A21:A22"/>
    <mergeCell ref="B15:B16"/>
    <mergeCell ref="B18:B19"/>
    <mergeCell ref="B21:B22"/>
    <mergeCell ref="A45:C45"/>
  </mergeCells>
  <pageMargins left="0.23622047244094491" right="0.23622047244094491" top="0.35433070866141736" bottom="0.35433070866141736" header="0.31496062992125984" footer="0.31496062992125984"/>
  <pageSetup paperSize="9" scale="40" fitToWidth="0" orientation="portrait" r:id="rId1"/>
  <rowBreaks count="2" manualBreakCount="2">
    <brk id="19" max="10" man="1"/>
    <brk id="40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2017 г.</vt:lpstr>
      <vt:lpstr>Отчет - итог</vt:lpstr>
      <vt:lpstr>'Отчет - итог'!Заголовки_для_печати</vt:lpstr>
      <vt:lpstr>'Отчет - итог'!Область_печати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Прокопьев</dc:creator>
  <cp:lastModifiedBy>Директор</cp:lastModifiedBy>
  <cp:lastPrinted>2022-03-31T10:07:26Z</cp:lastPrinted>
  <dcterms:created xsi:type="dcterms:W3CDTF">2017-01-09T10:09:56Z</dcterms:created>
  <dcterms:modified xsi:type="dcterms:W3CDTF">2022-03-31T10:46:58Z</dcterms:modified>
</cp:coreProperties>
</file>